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8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10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11.xml" ContentType="application/vnd.openxmlformats-officedocument.drawing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9735" tabRatio="98"/>
  </bookViews>
  <sheets>
    <sheet name="الرئيسية" sheetId="3" r:id="rId1"/>
    <sheet name="ATS" sheetId="8" r:id="rId2"/>
    <sheet name="TABLEAU1" sheetId="9" r:id="rId3"/>
    <sheet name="ATS+DRT" sheetId="11" r:id="rId4"/>
    <sheet name="D R T" sheetId="12" r:id="rId5"/>
    <sheet name="TABLEAU2" sheetId="10" r:id="rId6"/>
    <sheet name="ك ر " sheetId="2" r:id="rId7"/>
    <sheet name="ك ر س" sheetId="14" r:id="rId8"/>
    <sheet name="ك ر م" sheetId="13" r:id="rId9"/>
    <sheet name="ك ر س م" sheetId="16" r:id="rId10"/>
    <sheet name="ش ع" sheetId="19" r:id="rId11"/>
    <sheet name="FEUILLE DES GRADES" sheetId="18" r:id="rId12"/>
    <sheet name="BASE DONNE INICIAL" sheetId="17" r:id="rId13"/>
  </sheets>
  <externalReferences>
    <externalReference r:id="rId14"/>
  </externalReferences>
  <definedNames>
    <definedName name="grisal" localSheetId="12">'FEUILLE DES GRADES'!$AG$4:$AS$20</definedName>
    <definedName name="grisal">'FEUILLE DES GRADES'!$AG$4:$AS$20</definedName>
    <definedName name="_xlnm.Print_Area" localSheetId="1">ATS!$B$1:$BP$115</definedName>
    <definedName name="_xlnm.Print_Area" localSheetId="3">'ATS+DRT'!$B$1:$BP$115</definedName>
    <definedName name="_xlnm.Print_Area" localSheetId="12">'BASE DONNE INICIAL'!$A$1:$BS$89</definedName>
    <definedName name="_xlnm.Print_Area" localSheetId="4">'D R T'!$A$1:$AS$83</definedName>
    <definedName name="_xlnm.Print_Area" localSheetId="2">TABLEAU1!$B$1:$CT$65</definedName>
    <definedName name="_xlnm.Print_Area" localSheetId="5">TABLEAU2!$B$1:$CT$65</definedName>
    <definedName name="_xlnm.Print_Area" localSheetId="10">'ش ع'!$A$1:$H$34</definedName>
    <definedName name="_xlnm.Print_Area" localSheetId="6">'ك ر '!$A$1:$D$52</definedName>
    <definedName name="_xlnm.Print_Area" localSheetId="7">'ك ر س'!$A$1:$E$51</definedName>
    <definedName name="_xlnm.Print_Area" localSheetId="9">'ك ر س م'!$A$1:$F$44</definedName>
    <definedName name="_xlnm.Print_Area" localSheetId="8">'ك ر م'!$A$1:$E$44</definedName>
    <definedName name="الخيري_عبد_العزيز" localSheetId="11">'FEUILLE DES GRADES'!$B$2:$B$49</definedName>
  </definedNames>
  <calcPr calcId="152511"/>
</workbook>
</file>

<file path=xl/calcChain.xml><?xml version="1.0" encoding="utf-8"?>
<calcChain xmlns="http://schemas.openxmlformats.org/spreadsheetml/2006/main">
  <c r="B3" i="17" l="1"/>
  <c r="B4" i="17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" i="17"/>
  <c r="I7" i="14"/>
  <c r="C23" i="14"/>
  <c r="C22" i="14"/>
  <c r="B15" i="14"/>
  <c r="B14" i="14"/>
  <c r="B13" i="14"/>
  <c r="C14" i="14"/>
  <c r="C25" i="2"/>
  <c r="C24" i="2"/>
  <c r="B16" i="2"/>
  <c r="C15" i="2"/>
  <c r="H10" i="2"/>
  <c r="BR19" i="11"/>
  <c r="BR15" i="11"/>
  <c r="BR13" i="11"/>
  <c r="BR11" i="11"/>
  <c r="BR9" i="11"/>
  <c r="BR7" i="11"/>
  <c r="BR5" i="11"/>
  <c r="BR19" i="8"/>
  <c r="BR15" i="8"/>
  <c r="BR13" i="8"/>
  <c r="BR11" i="8"/>
  <c r="BR9" i="8"/>
  <c r="BR7" i="8"/>
  <c r="BR5" i="8"/>
  <c r="H40" i="8" s="1"/>
  <c r="BA3" i="17"/>
  <c r="BB3" i="17"/>
  <c r="BB2" i="17"/>
  <c r="BA2" i="17"/>
  <c r="AS3" i="17"/>
  <c r="AT3" i="17"/>
  <c r="AU3" i="17"/>
  <c r="AV3" i="17"/>
  <c r="AW3" i="17"/>
  <c r="AX3" i="17"/>
  <c r="AY3" i="17"/>
  <c r="AY2" i="17"/>
  <c r="AX2" i="17"/>
  <c r="AW2" i="17"/>
  <c r="AV2" i="17"/>
  <c r="AU2" i="17"/>
  <c r="AT2" i="17"/>
  <c r="AS2" i="17"/>
  <c r="AD4" i="17"/>
  <c r="AD5" i="17"/>
  <c r="AD6" i="17"/>
  <c r="AD7" i="17"/>
  <c r="AD8" i="17"/>
  <c r="AD9" i="17"/>
  <c r="AD10" i="17"/>
  <c r="AD11" i="17"/>
  <c r="AD12" i="17"/>
  <c r="AD13" i="17"/>
  <c r="AD14" i="17"/>
  <c r="AD15" i="17"/>
  <c r="AD16" i="17"/>
  <c r="AD17" i="17"/>
  <c r="AD18" i="17"/>
  <c r="AD19" i="17"/>
  <c r="AD20" i="17"/>
  <c r="AD21" i="17"/>
  <c r="Y64" i="18"/>
  <c r="X64" i="18"/>
  <c r="W64" i="18"/>
  <c r="V64" i="18"/>
  <c r="U64" i="18"/>
  <c r="T64" i="18"/>
  <c r="S64" i="18"/>
  <c r="R64" i="18"/>
  <c r="I64" i="18"/>
  <c r="F64" i="18"/>
  <c r="Y63" i="18"/>
  <c r="X63" i="18"/>
  <c r="W63" i="18"/>
  <c r="V63" i="18"/>
  <c r="U63" i="18"/>
  <c r="T63" i="18"/>
  <c r="S63" i="18"/>
  <c r="R63" i="18"/>
  <c r="I63" i="18"/>
  <c r="F63" i="18"/>
  <c r="Y62" i="18"/>
  <c r="X62" i="18"/>
  <c r="W62" i="18"/>
  <c r="V62" i="18"/>
  <c r="U62" i="18"/>
  <c r="T62" i="18"/>
  <c r="S62" i="18"/>
  <c r="R62" i="18"/>
  <c r="I62" i="18"/>
  <c r="F62" i="18"/>
  <c r="Y61" i="18"/>
  <c r="X61" i="18"/>
  <c r="W61" i="18"/>
  <c r="V61" i="18"/>
  <c r="U61" i="18"/>
  <c r="T61" i="18"/>
  <c r="S61" i="18"/>
  <c r="R61" i="18"/>
  <c r="I61" i="18"/>
  <c r="F61" i="18"/>
  <c r="Y60" i="18"/>
  <c r="X60" i="18"/>
  <c r="W60" i="18"/>
  <c r="V60" i="18"/>
  <c r="U60" i="18"/>
  <c r="T60" i="18"/>
  <c r="S60" i="18"/>
  <c r="R60" i="18"/>
  <c r="I60" i="18"/>
  <c r="F60" i="18"/>
  <c r="Y59" i="18"/>
  <c r="X59" i="18"/>
  <c r="W59" i="18"/>
  <c r="V59" i="18"/>
  <c r="U59" i="18"/>
  <c r="T59" i="18"/>
  <c r="S59" i="18"/>
  <c r="R59" i="18"/>
  <c r="I59" i="18"/>
  <c r="F59" i="18"/>
  <c r="Y58" i="18"/>
  <c r="X58" i="18"/>
  <c r="W58" i="18"/>
  <c r="V58" i="18"/>
  <c r="U58" i="18"/>
  <c r="T58" i="18"/>
  <c r="S58" i="18"/>
  <c r="R58" i="18"/>
  <c r="I58" i="18"/>
  <c r="F58" i="18"/>
  <c r="Y57" i="18"/>
  <c r="X57" i="18"/>
  <c r="W57" i="18"/>
  <c r="V57" i="18"/>
  <c r="U57" i="18"/>
  <c r="T57" i="18"/>
  <c r="S57" i="18"/>
  <c r="R57" i="18"/>
  <c r="I57" i="18"/>
  <c r="F57" i="18"/>
  <c r="Y56" i="18"/>
  <c r="X56" i="18"/>
  <c r="W56" i="18"/>
  <c r="V56" i="18"/>
  <c r="U56" i="18"/>
  <c r="T56" i="18"/>
  <c r="S56" i="18"/>
  <c r="R56" i="18"/>
  <c r="I56" i="18"/>
  <c r="F56" i="18"/>
  <c r="Y55" i="18"/>
  <c r="X55" i="18"/>
  <c r="W55" i="18"/>
  <c r="V55" i="18"/>
  <c r="U55" i="18"/>
  <c r="T55" i="18"/>
  <c r="S55" i="18"/>
  <c r="R55" i="18"/>
  <c r="I55" i="18"/>
  <c r="F55" i="18"/>
  <c r="Y54" i="18"/>
  <c r="X54" i="18"/>
  <c r="W54" i="18"/>
  <c r="V54" i="18"/>
  <c r="U54" i="18"/>
  <c r="T54" i="18"/>
  <c r="S54" i="18"/>
  <c r="R54" i="18"/>
  <c r="I54" i="18"/>
  <c r="F54" i="18"/>
  <c r="Y53" i="18"/>
  <c r="X53" i="18"/>
  <c r="W53" i="18"/>
  <c r="V53" i="18"/>
  <c r="U53" i="18"/>
  <c r="T53" i="18"/>
  <c r="S53" i="18"/>
  <c r="R53" i="18"/>
  <c r="I53" i="18"/>
  <c r="F53" i="18"/>
  <c r="Y52" i="18"/>
  <c r="X52" i="18"/>
  <c r="W52" i="18"/>
  <c r="V52" i="18"/>
  <c r="U52" i="18"/>
  <c r="T52" i="18"/>
  <c r="S52" i="18"/>
  <c r="R52" i="18"/>
  <c r="I52" i="18"/>
  <c r="F52" i="18"/>
  <c r="Y51" i="18"/>
  <c r="X51" i="18"/>
  <c r="W51" i="18"/>
  <c r="V51" i="18"/>
  <c r="U51" i="18"/>
  <c r="T51" i="18"/>
  <c r="S51" i="18"/>
  <c r="R51" i="18"/>
  <c r="I51" i="18"/>
  <c r="F51" i="18"/>
  <c r="Y50" i="18"/>
  <c r="X50" i="18"/>
  <c r="W50" i="18"/>
  <c r="V50" i="18"/>
  <c r="U50" i="18"/>
  <c r="T50" i="18"/>
  <c r="S50" i="18"/>
  <c r="R50" i="18"/>
  <c r="I50" i="18"/>
  <c r="AQ3" i="17" s="1"/>
  <c r="F50" i="18"/>
  <c r="Y49" i="18"/>
  <c r="X49" i="18"/>
  <c r="W49" i="18"/>
  <c r="V49" i="18"/>
  <c r="U49" i="18"/>
  <c r="T49" i="18"/>
  <c r="S49" i="18"/>
  <c r="R49" i="18"/>
  <c r="Q49" i="18"/>
  <c r="I49" i="18"/>
  <c r="F49" i="18"/>
  <c r="Y48" i="18"/>
  <c r="X48" i="18"/>
  <c r="W48" i="18"/>
  <c r="V48" i="18"/>
  <c r="U48" i="18"/>
  <c r="T48" i="18"/>
  <c r="S48" i="18"/>
  <c r="R48" i="18"/>
  <c r="Q48" i="18"/>
  <c r="I48" i="18"/>
  <c r="F48" i="18"/>
  <c r="Y47" i="18"/>
  <c r="X47" i="18"/>
  <c r="W47" i="18"/>
  <c r="V47" i="18"/>
  <c r="U47" i="18"/>
  <c r="T47" i="18"/>
  <c r="S47" i="18"/>
  <c r="R47" i="18"/>
  <c r="Q47" i="18"/>
  <c r="I47" i="18"/>
  <c r="F47" i="18"/>
  <c r="Y46" i="18"/>
  <c r="X46" i="18"/>
  <c r="W46" i="18"/>
  <c r="V46" i="18"/>
  <c r="U46" i="18"/>
  <c r="T46" i="18"/>
  <c r="S46" i="18"/>
  <c r="R46" i="18"/>
  <c r="Q46" i="18"/>
  <c r="I46" i="18"/>
  <c r="F46" i="18"/>
  <c r="Y45" i="18"/>
  <c r="X45" i="18"/>
  <c r="W45" i="18"/>
  <c r="V45" i="18"/>
  <c r="U45" i="18"/>
  <c r="T45" i="18"/>
  <c r="S45" i="18"/>
  <c r="R45" i="18"/>
  <c r="Q45" i="18"/>
  <c r="I45" i="18"/>
  <c r="F45" i="18"/>
  <c r="Y44" i="18"/>
  <c r="X44" i="18"/>
  <c r="W44" i="18"/>
  <c r="V44" i="18"/>
  <c r="U44" i="18"/>
  <c r="T44" i="18"/>
  <c r="S44" i="18"/>
  <c r="R44" i="18"/>
  <c r="Q44" i="18"/>
  <c r="I44" i="18"/>
  <c r="F44" i="18"/>
  <c r="Y43" i="18"/>
  <c r="X43" i="18"/>
  <c r="W43" i="18"/>
  <c r="V43" i="18"/>
  <c r="U43" i="18"/>
  <c r="T43" i="18"/>
  <c r="S43" i="18"/>
  <c r="R43" i="18"/>
  <c r="Q43" i="18"/>
  <c r="I43" i="18"/>
  <c r="F43" i="18"/>
  <c r="Y42" i="18"/>
  <c r="X42" i="18"/>
  <c r="W42" i="18"/>
  <c r="V42" i="18"/>
  <c r="U42" i="18"/>
  <c r="T42" i="18"/>
  <c r="S42" i="18"/>
  <c r="R42" i="18"/>
  <c r="Q42" i="18"/>
  <c r="I42" i="18"/>
  <c r="F42" i="18"/>
  <c r="Y41" i="18"/>
  <c r="X41" i="18"/>
  <c r="W41" i="18"/>
  <c r="V41" i="18"/>
  <c r="U41" i="18"/>
  <c r="T41" i="18"/>
  <c r="S41" i="18"/>
  <c r="R41" i="18"/>
  <c r="Q41" i="18"/>
  <c r="I41" i="18"/>
  <c r="F41" i="18"/>
  <c r="Y40" i="18"/>
  <c r="X40" i="18"/>
  <c r="W40" i="18"/>
  <c r="V40" i="18"/>
  <c r="U40" i="18"/>
  <c r="T40" i="18"/>
  <c r="S40" i="18"/>
  <c r="R40" i="18"/>
  <c r="Q40" i="18"/>
  <c r="I40" i="18"/>
  <c r="F40" i="18"/>
  <c r="Y39" i="18"/>
  <c r="X39" i="18"/>
  <c r="W39" i="18"/>
  <c r="V39" i="18"/>
  <c r="U39" i="18"/>
  <c r="T39" i="18"/>
  <c r="S39" i="18"/>
  <c r="R39" i="18"/>
  <c r="Q39" i="18"/>
  <c r="I39" i="18"/>
  <c r="F39" i="18"/>
  <c r="Y38" i="18"/>
  <c r="X38" i="18"/>
  <c r="W38" i="18"/>
  <c r="V38" i="18"/>
  <c r="U38" i="18"/>
  <c r="T38" i="18"/>
  <c r="S38" i="18"/>
  <c r="R38" i="18"/>
  <c r="Q38" i="18"/>
  <c r="F38" i="18"/>
  <c r="Y37" i="18"/>
  <c r="X37" i="18"/>
  <c r="W37" i="18"/>
  <c r="V37" i="18"/>
  <c r="U37" i="18"/>
  <c r="T37" i="18"/>
  <c r="S37" i="18"/>
  <c r="R37" i="18"/>
  <c r="Q37" i="18"/>
  <c r="I37" i="18"/>
  <c r="F37" i="18"/>
  <c r="Y36" i="18"/>
  <c r="X36" i="18"/>
  <c r="W36" i="18"/>
  <c r="V36" i="18"/>
  <c r="U36" i="18"/>
  <c r="T36" i="18"/>
  <c r="S36" i="18"/>
  <c r="R36" i="18"/>
  <c r="Q36" i="18"/>
  <c r="I36" i="18"/>
  <c r="F36" i="18"/>
  <c r="Y35" i="18"/>
  <c r="X35" i="18"/>
  <c r="W35" i="18"/>
  <c r="V35" i="18"/>
  <c r="U35" i="18"/>
  <c r="T35" i="18"/>
  <c r="S35" i="18"/>
  <c r="R35" i="18"/>
  <c r="Q35" i="18"/>
  <c r="I35" i="18"/>
  <c r="F35" i="18"/>
  <c r="Y34" i="18"/>
  <c r="X34" i="18"/>
  <c r="W34" i="18"/>
  <c r="V34" i="18"/>
  <c r="U34" i="18"/>
  <c r="T34" i="18"/>
  <c r="S34" i="18"/>
  <c r="R34" i="18"/>
  <c r="Q34" i="18"/>
  <c r="I34" i="18"/>
  <c r="F34" i="18"/>
  <c r="Y33" i="18"/>
  <c r="X33" i="18"/>
  <c r="W33" i="18"/>
  <c r="V33" i="18"/>
  <c r="U33" i="18"/>
  <c r="T33" i="18"/>
  <c r="S33" i="18"/>
  <c r="R33" i="18"/>
  <c r="Q33" i="18"/>
  <c r="I33" i="18"/>
  <c r="F33" i="18"/>
  <c r="Y32" i="18"/>
  <c r="X32" i="18"/>
  <c r="W32" i="18"/>
  <c r="V32" i="18"/>
  <c r="U32" i="18"/>
  <c r="T32" i="18"/>
  <c r="S32" i="18"/>
  <c r="R32" i="18"/>
  <c r="Q32" i="18"/>
  <c r="I32" i="18"/>
  <c r="F32" i="18"/>
  <c r="Y31" i="18"/>
  <c r="X31" i="18"/>
  <c r="W31" i="18"/>
  <c r="V31" i="18"/>
  <c r="U31" i="18"/>
  <c r="T31" i="18"/>
  <c r="S31" i="18"/>
  <c r="R31" i="18"/>
  <c r="Q31" i="18"/>
  <c r="I31" i="18"/>
  <c r="F31" i="18"/>
  <c r="Y30" i="18"/>
  <c r="X30" i="18"/>
  <c r="W30" i="18"/>
  <c r="V30" i="18"/>
  <c r="U30" i="18"/>
  <c r="T30" i="18"/>
  <c r="S30" i="18"/>
  <c r="R30" i="18"/>
  <c r="Q30" i="18"/>
  <c r="I30" i="18"/>
  <c r="F30" i="18"/>
  <c r="Y29" i="18"/>
  <c r="X29" i="18"/>
  <c r="W29" i="18"/>
  <c r="V29" i="18"/>
  <c r="U29" i="18"/>
  <c r="T29" i="18"/>
  <c r="S29" i="18"/>
  <c r="R29" i="18"/>
  <c r="Q29" i="18"/>
  <c r="I29" i="18"/>
  <c r="F29" i="18"/>
  <c r="Y28" i="18"/>
  <c r="X28" i="18"/>
  <c r="W28" i="18"/>
  <c r="V28" i="18"/>
  <c r="U28" i="18"/>
  <c r="T28" i="18"/>
  <c r="S28" i="18"/>
  <c r="R28" i="18"/>
  <c r="Q28" i="18"/>
  <c r="I28" i="18"/>
  <c r="F28" i="18"/>
  <c r="Y27" i="18"/>
  <c r="X27" i="18"/>
  <c r="W27" i="18"/>
  <c r="V27" i="18"/>
  <c r="U27" i="18"/>
  <c r="T27" i="18"/>
  <c r="S27" i="18"/>
  <c r="R27" i="18"/>
  <c r="Q27" i="18"/>
  <c r="I27" i="18"/>
  <c r="F27" i="18"/>
  <c r="Y26" i="18"/>
  <c r="X26" i="18"/>
  <c r="W26" i="18"/>
  <c r="V26" i="18"/>
  <c r="U26" i="18"/>
  <c r="T26" i="18"/>
  <c r="S26" i="18"/>
  <c r="R26" i="18"/>
  <c r="Q26" i="18"/>
  <c r="I26" i="18"/>
  <c r="F26" i="18"/>
  <c r="Y25" i="18"/>
  <c r="X25" i="18"/>
  <c r="W25" i="18"/>
  <c r="V25" i="18"/>
  <c r="U25" i="18"/>
  <c r="T25" i="18"/>
  <c r="S25" i="18"/>
  <c r="R25" i="18"/>
  <c r="Q25" i="18"/>
  <c r="I25" i="18"/>
  <c r="F25" i="18"/>
  <c r="Y24" i="18"/>
  <c r="X24" i="18"/>
  <c r="W24" i="18"/>
  <c r="V24" i="18"/>
  <c r="U24" i="18"/>
  <c r="T24" i="18"/>
  <c r="S24" i="18"/>
  <c r="R24" i="18"/>
  <c r="Q24" i="18"/>
  <c r="I24" i="18"/>
  <c r="F24" i="18"/>
  <c r="Y23" i="18"/>
  <c r="X23" i="18"/>
  <c r="W23" i="18"/>
  <c r="V23" i="18"/>
  <c r="U23" i="18"/>
  <c r="T23" i="18"/>
  <c r="S23" i="18"/>
  <c r="R23" i="18"/>
  <c r="Q23" i="18"/>
  <c r="I23" i="18"/>
  <c r="F23" i="18"/>
  <c r="Y22" i="18"/>
  <c r="X22" i="18"/>
  <c r="W22" i="18"/>
  <c r="V22" i="18"/>
  <c r="U22" i="18"/>
  <c r="T22" i="18"/>
  <c r="S22" i="18"/>
  <c r="R22" i="18"/>
  <c r="Q22" i="18"/>
  <c r="I22" i="18"/>
  <c r="F22" i="18"/>
  <c r="Y21" i="18"/>
  <c r="X21" i="18"/>
  <c r="W21" i="18"/>
  <c r="V21" i="18"/>
  <c r="U21" i="18"/>
  <c r="T21" i="18"/>
  <c r="S21" i="18"/>
  <c r="R21" i="18"/>
  <c r="Q21" i="18"/>
  <c r="I21" i="18"/>
  <c r="F21" i="18"/>
  <c r="Y20" i="18"/>
  <c r="X20" i="18"/>
  <c r="W20" i="18"/>
  <c r="V20" i="18"/>
  <c r="U20" i="18"/>
  <c r="T20" i="18"/>
  <c r="S20" i="18"/>
  <c r="R20" i="18"/>
  <c r="Q20" i="18"/>
  <c r="I20" i="18"/>
  <c r="F20" i="18"/>
  <c r="Y19" i="18"/>
  <c r="X19" i="18"/>
  <c r="W19" i="18"/>
  <c r="V19" i="18"/>
  <c r="U19" i="18"/>
  <c r="T19" i="18"/>
  <c r="S19" i="18"/>
  <c r="R19" i="18"/>
  <c r="Q19" i="18"/>
  <c r="I19" i="18"/>
  <c r="F19" i="18"/>
  <c r="Y18" i="18"/>
  <c r="X18" i="18"/>
  <c r="W18" i="18"/>
  <c r="V18" i="18"/>
  <c r="U18" i="18"/>
  <c r="T18" i="18"/>
  <c r="S18" i="18"/>
  <c r="R18" i="18"/>
  <c r="Q18" i="18"/>
  <c r="I18" i="18"/>
  <c r="F18" i="18"/>
  <c r="Y17" i="18"/>
  <c r="X17" i="18"/>
  <c r="W17" i="18"/>
  <c r="V17" i="18"/>
  <c r="U17" i="18"/>
  <c r="T17" i="18"/>
  <c r="S17" i="18"/>
  <c r="R17" i="18"/>
  <c r="Q17" i="18"/>
  <c r="I17" i="18"/>
  <c r="F17" i="18"/>
  <c r="Y16" i="18"/>
  <c r="X16" i="18"/>
  <c r="W16" i="18"/>
  <c r="V16" i="18"/>
  <c r="U16" i="18"/>
  <c r="T16" i="18"/>
  <c r="S16" i="18"/>
  <c r="R16" i="18"/>
  <c r="Q16" i="18"/>
  <c r="I16" i="18"/>
  <c r="F16" i="18"/>
  <c r="Y15" i="18"/>
  <c r="X15" i="18"/>
  <c r="W15" i="18"/>
  <c r="V15" i="18"/>
  <c r="U15" i="18"/>
  <c r="T15" i="18"/>
  <c r="S15" i="18"/>
  <c r="R15" i="18"/>
  <c r="Q15" i="18"/>
  <c r="I15" i="18"/>
  <c r="F15" i="18"/>
  <c r="Y14" i="18"/>
  <c r="X14" i="18"/>
  <c r="W14" i="18"/>
  <c r="V14" i="18"/>
  <c r="U14" i="18"/>
  <c r="T14" i="18"/>
  <c r="S14" i="18"/>
  <c r="R14" i="18"/>
  <c r="Q14" i="18"/>
  <c r="I14" i="18"/>
  <c r="F14" i="18"/>
  <c r="AE13" i="18"/>
  <c r="Y13" i="18"/>
  <c r="X13" i="18"/>
  <c r="W13" i="18"/>
  <c r="V13" i="18"/>
  <c r="U13" i="18"/>
  <c r="T13" i="18"/>
  <c r="S13" i="18"/>
  <c r="R13" i="18"/>
  <c r="Q13" i="18"/>
  <c r="I13" i="18"/>
  <c r="F13" i="18"/>
  <c r="AE12" i="18"/>
  <c r="Y12" i="18"/>
  <c r="X12" i="18"/>
  <c r="W12" i="18"/>
  <c r="V12" i="18"/>
  <c r="U12" i="18"/>
  <c r="T12" i="18"/>
  <c r="S12" i="18"/>
  <c r="R12" i="18"/>
  <c r="Q12" i="18"/>
  <c r="I12" i="18"/>
  <c r="F12" i="18"/>
  <c r="AE11" i="18"/>
  <c r="Y11" i="18"/>
  <c r="X11" i="18"/>
  <c r="W11" i="18"/>
  <c r="V11" i="18"/>
  <c r="U11" i="18"/>
  <c r="T11" i="18"/>
  <c r="S11" i="18"/>
  <c r="R11" i="18"/>
  <c r="Q11" i="18"/>
  <c r="I11" i="18"/>
  <c r="F11" i="18"/>
  <c r="AE10" i="18"/>
  <c r="Y10" i="18"/>
  <c r="X10" i="18"/>
  <c r="W10" i="18"/>
  <c r="V10" i="18"/>
  <c r="U10" i="18"/>
  <c r="T10" i="18"/>
  <c r="S10" i="18"/>
  <c r="R10" i="18"/>
  <c r="Q10" i="18"/>
  <c r="I10" i="18"/>
  <c r="F10" i="18"/>
  <c r="AE9" i="18"/>
  <c r="Y9" i="18"/>
  <c r="X9" i="18"/>
  <c r="W9" i="18"/>
  <c r="V9" i="18"/>
  <c r="U9" i="18"/>
  <c r="T9" i="18"/>
  <c r="S9" i="18"/>
  <c r="R9" i="18"/>
  <c r="Q9" i="18"/>
  <c r="I9" i="18"/>
  <c r="F9" i="18"/>
  <c r="AE8" i="18"/>
  <c r="Y8" i="18"/>
  <c r="X8" i="18"/>
  <c r="W8" i="18"/>
  <c r="V8" i="18"/>
  <c r="U8" i="18"/>
  <c r="T8" i="18"/>
  <c r="S8" i="18"/>
  <c r="R8" i="18"/>
  <c r="Q8" i="18"/>
  <c r="I8" i="18"/>
  <c r="F8" i="18"/>
  <c r="AE7" i="18"/>
  <c r="Y7" i="18"/>
  <c r="X7" i="18"/>
  <c r="W7" i="18"/>
  <c r="V7" i="18"/>
  <c r="U7" i="18"/>
  <c r="T7" i="18"/>
  <c r="S7" i="18"/>
  <c r="R7" i="18"/>
  <c r="Q7" i="18"/>
  <c r="I7" i="18"/>
  <c r="F7" i="18"/>
  <c r="AE6" i="18"/>
  <c r="AD2" i="17" s="1"/>
  <c r="BM2" i="17" s="1"/>
  <c r="E17" i="16" s="1"/>
  <c r="Y6" i="18"/>
  <c r="X6" i="18"/>
  <c r="W6" i="18"/>
  <c r="V6" i="18"/>
  <c r="U6" i="18"/>
  <c r="T6" i="18"/>
  <c r="S6" i="18"/>
  <c r="R6" i="18"/>
  <c r="Q6" i="18"/>
  <c r="I6" i="18"/>
  <c r="F6" i="18"/>
  <c r="AE5" i="18"/>
  <c r="Y5" i="18"/>
  <c r="X5" i="18"/>
  <c r="W5" i="18"/>
  <c r="V5" i="18"/>
  <c r="U5" i="18"/>
  <c r="T5" i="18"/>
  <c r="S5" i="18"/>
  <c r="R5" i="18"/>
  <c r="Q5" i="18"/>
  <c r="I5" i="18"/>
  <c r="F5" i="18"/>
  <c r="AE4" i="18"/>
  <c r="Y4" i="18"/>
  <c r="X4" i="18"/>
  <c r="W4" i="18"/>
  <c r="V4" i="18"/>
  <c r="U4" i="18"/>
  <c r="T4" i="18"/>
  <c r="S4" i="18"/>
  <c r="R4" i="18"/>
  <c r="Q4" i="18"/>
  <c r="I4" i="18"/>
  <c r="F4" i="18"/>
  <c r="AE3" i="18"/>
  <c r="AD3" i="17" s="1"/>
  <c r="BM3" i="17" s="1"/>
  <c r="Y3" i="18"/>
  <c r="X3" i="18"/>
  <c r="W3" i="18"/>
  <c r="V3" i="18"/>
  <c r="U3" i="18"/>
  <c r="T3" i="18"/>
  <c r="S3" i="18"/>
  <c r="R3" i="18"/>
  <c r="Q3" i="18"/>
  <c r="I3" i="18"/>
  <c r="F3" i="18"/>
  <c r="A3" i="18"/>
  <c r="A4" i="18" s="1"/>
  <c r="A5" i="18" s="1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E2" i="18"/>
  <c r="Y2" i="18"/>
  <c r="X2" i="18"/>
  <c r="W2" i="18"/>
  <c r="V2" i="18"/>
  <c r="U2" i="18"/>
  <c r="T2" i="18"/>
  <c r="S2" i="18"/>
  <c r="R2" i="18"/>
  <c r="Q2" i="18"/>
  <c r="I2" i="18"/>
  <c r="F2" i="18"/>
  <c r="BN21" i="17"/>
  <c r="BL21" i="17"/>
  <c r="BE21" i="17"/>
  <c r="BD21" i="17"/>
  <c r="BC21" i="17"/>
  <c r="AZ21" i="17"/>
  <c r="AJ21" i="17"/>
  <c r="AI21" i="17"/>
  <c r="AH21" i="17"/>
  <c r="AF21" i="17"/>
  <c r="BN20" i="17"/>
  <c r="BL20" i="17"/>
  <c r="BE20" i="17"/>
  <c r="BD20" i="17"/>
  <c r="BC20" i="17"/>
  <c r="AZ20" i="17"/>
  <c r="AJ20" i="17"/>
  <c r="AI20" i="17"/>
  <c r="AH20" i="17"/>
  <c r="AF20" i="17"/>
  <c r="BN19" i="17"/>
  <c r="BL19" i="17"/>
  <c r="BE19" i="17"/>
  <c r="BD19" i="17"/>
  <c r="BC19" i="17"/>
  <c r="AZ19" i="17"/>
  <c r="AJ19" i="17"/>
  <c r="AI19" i="17"/>
  <c r="AH19" i="17"/>
  <c r="AF19" i="17"/>
  <c r="AG19" i="17" s="1"/>
  <c r="BN18" i="17"/>
  <c r="BL18" i="17"/>
  <c r="BE18" i="17"/>
  <c r="BD18" i="17"/>
  <c r="BC18" i="17"/>
  <c r="AZ18" i="17"/>
  <c r="AJ18" i="17"/>
  <c r="AI18" i="17"/>
  <c r="AH18" i="17"/>
  <c r="AF18" i="17"/>
  <c r="AG18" i="17" s="1"/>
  <c r="BN17" i="17"/>
  <c r="BE17" i="17"/>
  <c r="BD17" i="17"/>
  <c r="BC17" i="17"/>
  <c r="AZ17" i="17"/>
  <c r="AJ17" i="17"/>
  <c r="AH17" i="17"/>
  <c r="AF17" i="17"/>
  <c r="AG17" i="17" s="1"/>
  <c r="S17" i="17"/>
  <c r="BO17" i="17" s="1"/>
  <c r="K17" i="17"/>
  <c r="BL17" i="17" s="1"/>
  <c r="BN16" i="17"/>
  <c r="BE16" i="17"/>
  <c r="BD16" i="17"/>
  <c r="BC16" i="17"/>
  <c r="AZ16" i="17"/>
  <c r="AJ16" i="17"/>
  <c r="AI16" i="17"/>
  <c r="AG16" i="17"/>
  <c r="AF16" i="17"/>
  <c r="S16" i="17"/>
  <c r="BO16" i="17" s="1"/>
  <c r="K16" i="17"/>
  <c r="BL16" i="17" s="1"/>
  <c r="BN15" i="17"/>
  <c r="BL15" i="17"/>
  <c r="BE15" i="17"/>
  <c r="BD15" i="17"/>
  <c r="BC15" i="17"/>
  <c r="AZ15" i="17"/>
  <c r="AJ15" i="17"/>
  <c r="AI15" i="17"/>
  <c r="AH15" i="17"/>
  <c r="AF15" i="17"/>
  <c r="AG15" i="17" s="1"/>
  <c r="S15" i="17"/>
  <c r="BO15" i="17" s="1"/>
  <c r="BN14" i="17"/>
  <c r="BL14" i="17"/>
  <c r="BE14" i="17"/>
  <c r="BD14" i="17"/>
  <c r="BC14" i="17"/>
  <c r="AZ14" i="17"/>
  <c r="AJ14" i="17"/>
  <c r="AI14" i="17"/>
  <c r="AH14" i="17"/>
  <c r="AF14" i="17"/>
  <c r="AG14" i="17" s="1"/>
  <c r="BN13" i="17"/>
  <c r="BL13" i="17"/>
  <c r="BE13" i="17"/>
  <c r="BD13" i="17"/>
  <c r="BC13" i="17"/>
  <c r="AZ13" i="17"/>
  <c r="AJ13" i="17"/>
  <c r="AI13" i="17"/>
  <c r="AH13" i="17"/>
  <c r="AF13" i="17"/>
  <c r="AG13" i="17" s="1"/>
  <c r="S13" i="17"/>
  <c r="BO13" i="17" s="1"/>
  <c r="BN12" i="17"/>
  <c r="BL12" i="17"/>
  <c r="BE12" i="17"/>
  <c r="BD12" i="17"/>
  <c r="BC12" i="17"/>
  <c r="AZ12" i="17"/>
  <c r="AJ12" i="17"/>
  <c r="AI12" i="17"/>
  <c r="AK12" i="17" s="1"/>
  <c r="AH12" i="17"/>
  <c r="AG12" i="17"/>
  <c r="AF12" i="17"/>
  <c r="S12" i="17" s="1"/>
  <c r="BO12" i="17" s="1"/>
  <c r="BN11" i="17"/>
  <c r="BL11" i="17"/>
  <c r="BE11" i="17"/>
  <c r="BD11" i="17"/>
  <c r="BC11" i="17"/>
  <c r="AZ11" i="17"/>
  <c r="AJ11" i="17"/>
  <c r="AI11" i="17"/>
  <c r="AH11" i="17"/>
  <c r="AF11" i="17"/>
  <c r="AG11" i="17" s="1"/>
  <c r="BN10" i="17"/>
  <c r="BL10" i="17"/>
  <c r="BE10" i="17"/>
  <c r="BD10" i="17"/>
  <c r="BC10" i="17"/>
  <c r="AZ10" i="17"/>
  <c r="AJ10" i="17"/>
  <c r="AI10" i="17"/>
  <c r="AK10" i="17" s="1"/>
  <c r="AH10" i="17"/>
  <c r="AF10" i="17"/>
  <c r="AG10" i="17" s="1"/>
  <c r="S10" i="17"/>
  <c r="BO10" i="17" s="1"/>
  <c r="BN9" i="17"/>
  <c r="BE9" i="17"/>
  <c r="BD9" i="17"/>
  <c r="BC9" i="17"/>
  <c r="AZ9" i="17"/>
  <c r="AJ9" i="17"/>
  <c r="AH9" i="17"/>
  <c r="AF9" i="17"/>
  <c r="AG9" i="17" s="1"/>
  <c r="K9" i="17"/>
  <c r="BN8" i="17"/>
  <c r="BL8" i="17"/>
  <c r="BE8" i="17"/>
  <c r="BD8" i="17"/>
  <c r="BC8" i="17"/>
  <c r="AZ8" i="17"/>
  <c r="AJ8" i="17"/>
  <c r="AI8" i="17"/>
  <c r="AH8" i="17"/>
  <c r="AF8" i="17"/>
  <c r="AG8" i="17" s="1"/>
  <c r="BN7" i="17"/>
  <c r="BL7" i="17"/>
  <c r="BE7" i="17"/>
  <c r="BD7" i="17"/>
  <c r="BC7" i="17"/>
  <c r="AZ7" i="17"/>
  <c r="AJ7" i="17"/>
  <c r="AI7" i="17"/>
  <c r="AH7" i="17"/>
  <c r="AG7" i="17"/>
  <c r="AF7" i="17"/>
  <c r="S7" i="17"/>
  <c r="BO7" i="17" s="1"/>
  <c r="BN6" i="17"/>
  <c r="BL6" i="17"/>
  <c r="BE6" i="17"/>
  <c r="BD6" i="17"/>
  <c r="BC6" i="17"/>
  <c r="AZ6" i="17"/>
  <c r="AJ6" i="17"/>
  <c r="AI6" i="17"/>
  <c r="AH6" i="17"/>
  <c r="AF6" i="17"/>
  <c r="AG6" i="17" s="1"/>
  <c r="BN5" i="17"/>
  <c r="BL5" i="17"/>
  <c r="BE5" i="17"/>
  <c r="BD5" i="17"/>
  <c r="BC5" i="17"/>
  <c r="AZ5" i="17"/>
  <c r="AJ5" i="17"/>
  <c r="AI5" i="17"/>
  <c r="AH5" i="17"/>
  <c r="AF5" i="17"/>
  <c r="AG5" i="17" s="1"/>
  <c r="BN4" i="17"/>
  <c r="BL4" i="17"/>
  <c r="BE4" i="17"/>
  <c r="BD4" i="17"/>
  <c r="BC4" i="17"/>
  <c r="AZ4" i="17"/>
  <c r="AJ4" i="17"/>
  <c r="AI4" i="17"/>
  <c r="AH4" i="17"/>
  <c r="AF4" i="17"/>
  <c r="AG4" i="17" s="1"/>
  <c r="BN3" i="17"/>
  <c r="BL3" i="17"/>
  <c r="AZ3" i="17"/>
  <c r="AN3" i="17"/>
  <c r="AJ3" i="17"/>
  <c r="AI3" i="17"/>
  <c r="AH3" i="17"/>
  <c r="AF3" i="17"/>
  <c r="AG3" i="17" s="1"/>
  <c r="A3" i="17"/>
  <c r="C14" i="16" s="1"/>
  <c r="BN2" i="17"/>
  <c r="BL2" i="17"/>
  <c r="AZ2" i="17"/>
  <c r="AN2" i="17"/>
  <c r="C23" i="13" s="1"/>
  <c r="AJ2" i="17"/>
  <c r="AK2" i="17" s="1"/>
  <c r="C32" i="13" s="1"/>
  <c r="AI2" i="17"/>
  <c r="AH2" i="17"/>
  <c r="AF2" i="17"/>
  <c r="AG2" i="17" s="1"/>
  <c r="AS5" i="17" l="1"/>
  <c r="AS9" i="17"/>
  <c r="C29" i="14" s="1"/>
  <c r="AS13" i="17"/>
  <c r="AS17" i="17"/>
  <c r="AS21" i="17"/>
  <c r="AQ18" i="17"/>
  <c r="AQ15" i="17"/>
  <c r="AQ8" i="17"/>
  <c r="AB3" i="17"/>
  <c r="AR3" i="17" s="1"/>
  <c r="AB5" i="17"/>
  <c r="AB7" i="17"/>
  <c r="AN7" i="17" s="1"/>
  <c r="AB9" i="17"/>
  <c r="AN9" i="17" s="1"/>
  <c r="C20" i="14" s="1"/>
  <c r="AB11" i="17"/>
  <c r="AB13" i="17"/>
  <c r="AN13" i="17" s="1"/>
  <c r="AB15" i="17"/>
  <c r="AN15" i="17" s="1"/>
  <c r="AB17" i="17"/>
  <c r="AN17" i="17" s="1"/>
  <c r="AB19" i="17"/>
  <c r="AN19" i="17" s="1"/>
  <c r="AB21" i="17"/>
  <c r="AN21" i="17" s="1"/>
  <c r="AA2" i="17"/>
  <c r="M2" i="17" s="1"/>
  <c r="AP2" i="17" s="1"/>
  <c r="D4" i="17"/>
  <c r="AE4" i="17" s="1"/>
  <c r="D8" i="17"/>
  <c r="AE8" i="17" s="1"/>
  <c r="D12" i="17"/>
  <c r="AE12" i="17" s="1"/>
  <c r="D16" i="17"/>
  <c r="D20" i="17"/>
  <c r="AE20" i="17" s="1"/>
  <c r="AS6" i="17"/>
  <c r="AS10" i="17"/>
  <c r="AS14" i="17"/>
  <c r="AS18" i="17"/>
  <c r="BI18" i="17" s="1"/>
  <c r="AQ19" i="17"/>
  <c r="AQ13" i="17"/>
  <c r="AQ9" i="17"/>
  <c r="AQ4" i="17"/>
  <c r="AA4" i="17"/>
  <c r="AA6" i="17"/>
  <c r="AA8" i="17"/>
  <c r="AA10" i="17"/>
  <c r="AA12" i="17"/>
  <c r="AC12" i="17" s="1"/>
  <c r="AA14" i="17"/>
  <c r="AA16" i="17"/>
  <c r="AA18" i="17"/>
  <c r="AA20" i="17"/>
  <c r="AC20" i="17" s="1"/>
  <c r="D5" i="17"/>
  <c r="AE5" i="17" s="1"/>
  <c r="D9" i="17"/>
  <c r="D13" i="17"/>
  <c r="AE13" i="17" s="1"/>
  <c r="D17" i="17"/>
  <c r="AE17" i="17" s="1"/>
  <c r="D21" i="17"/>
  <c r="AE21" i="17" s="1"/>
  <c r="D2" i="17"/>
  <c r="D19" i="17"/>
  <c r="AE19" i="17" s="1"/>
  <c r="D11" i="17"/>
  <c r="AE11" i="17" s="1"/>
  <c r="D3" i="17"/>
  <c r="AE3" i="17" s="1"/>
  <c r="AA19" i="17"/>
  <c r="AA15" i="17"/>
  <c r="AC15" i="17" s="1"/>
  <c r="AO15" i="17" s="1"/>
  <c r="AA11" i="17"/>
  <c r="AC11" i="17" s="1"/>
  <c r="AA7" i="17"/>
  <c r="AC7" i="17" s="1"/>
  <c r="AA3" i="17"/>
  <c r="M3" i="17" s="1"/>
  <c r="AP3" i="17" s="1"/>
  <c r="BJ3" i="17" s="1"/>
  <c r="AQ7" i="17"/>
  <c r="AQ17" i="17"/>
  <c r="AS16" i="17"/>
  <c r="C31" i="2" s="1"/>
  <c r="AS8" i="17"/>
  <c r="BI5" i="17"/>
  <c r="BI6" i="17"/>
  <c r="BI8" i="17"/>
  <c r="BI9" i="17"/>
  <c r="BI16" i="17"/>
  <c r="D18" i="17"/>
  <c r="D10" i="17"/>
  <c r="AE10" i="17" s="1"/>
  <c r="AB18" i="17"/>
  <c r="AN18" i="17" s="1"/>
  <c r="AB14" i="17"/>
  <c r="AB10" i="17"/>
  <c r="AN10" i="17" s="1"/>
  <c r="AB6" i="17"/>
  <c r="AN6" i="17" s="1"/>
  <c r="AQ2" i="17"/>
  <c r="C26" i="13" s="1"/>
  <c r="AQ12" i="17"/>
  <c r="AQ16" i="17"/>
  <c r="AS15" i="17"/>
  <c r="AS7" i="17"/>
  <c r="BI13" i="17"/>
  <c r="S19" i="17"/>
  <c r="BO19" i="17" s="1"/>
  <c r="AG21" i="17"/>
  <c r="C24" i="14" s="1"/>
  <c r="S21" i="17"/>
  <c r="BO21" i="17" s="1"/>
  <c r="C14" i="2" s="1"/>
  <c r="C36" i="14"/>
  <c r="D15" i="17"/>
  <c r="AE15" i="17" s="1"/>
  <c r="D7" i="17"/>
  <c r="AE7" i="17" s="1"/>
  <c r="AB2" i="17"/>
  <c r="AR2" i="17" s="1"/>
  <c r="C27" i="16" s="1"/>
  <c r="AA21" i="17"/>
  <c r="AC21" i="17" s="1"/>
  <c r="AO21" i="17" s="1"/>
  <c r="AA17" i="17"/>
  <c r="AC17" i="17" s="1"/>
  <c r="AO17" i="17" s="1"/>
  <c r="AA13" i="17"/>
  <c r="AA9" i="17"/>
  <c r="AC9" i="17" s="1"/>
  <c r="AA5" i="17"/>
  <c r="AQ6" i="17"/>
  <c r="AQ21" i="17"/>
  <c r="AS20" i="17"/>
  <c r="BI20" i="17" s="1"/>
  <c r="AS12" i="17"/>
  <c r="AS4" i="17"/>
  <c r="BI4" i="17" s="1"/>
  <c r="BI7" i="17"/>
  <c r="BI15" i="17"/>
  <c r="L9" i="19"/>
  <c r="G20" i="19" s="1"/>
  <c r="C28" i="16"/>
  <c r="K9" i="16"/>
  <c r="B17" i="13"/>
  <c r="L8" i="19"/>
  <c r="G18" i="19" s="1"/>
  <c r="E16" i="16"/>
  <c r="K7" i="16"/>
  <c r="B15" i="13"/>
  <c r="L6" i="19"/>
  <c r="C17" i="19" s="1"/>
  <c r="C17" i="16"/>
  <c r="C28" i="13"/>
  <c r="J9" i="13"/>
  <c r="C15" i="16"/>
  <c r="D16" i="13"/>
  <c r="J7" i="13"/>
  <c r="L4" i="19"/>
  <c r="C16" i="19" s="1"/>
  <c r="L5" i="19"/>
  <c r="G16" i="19" s="1"/>
  <c r="S4" i="17"/>
  <c r="BO4" i="17" s="1"/>
  <c r="BI14" i="17"/>
  <c r="AG20" i="17"/>
  <c r="S20" i="17"/>
  <c r="BO20" i="17" s="1"/>
  <c r="L7" i="19"/>
  <c r="C18" i="19" s="1"/>
  <c r="D14" i="17"/>
  <c r="AE14" i="17" s="1"/>
  <c r="D6" i="17"/>
  <c r="AE6" i="17" s="1"/>
  <c r="AB20" i="17"/>
  <c r="AN20" i="17" s="1"/>
  <c r="AB16" i="17"/>
  <c r="AN16" i="17" s="1"/>
  <c r="AB12" i="17"/>
  <c r="AN12" i="17" s="1"/>
  <c r="AB8" i="17"/>
  <c r="AN8" i="17" s="1"/>
  <c r="AB4" i="17"/>
  <c r="AN4" i="17" s="1"/>
  <c r="AQ10" i="17"/>
  <c r="AQ20" i="17"/>
  <c r="AS19" i="17"/>
  <c r="BI19" i="17" s="1"/>
  <c r="AS11" i="17"/>
  <c r="BI11" i="17" s="1"/>
  <c r="BI21" i="17"/>
  <c r="C16" i="16"/>
  <c r="AK7" i="17"/>
  <c r="BI10" i="17"/>
  <c r="BI12" i="17"/>
  <c r="AK15" i="17"/>
  <c r="BI17" i="17"/>
  <c r="AK19" i="17"/>
  <c r="BH7" i="17"/>
  <c r="BH9" i="17"/>
  <c r="AK13" i="17"/>
  <c r="BH13" i="17"/>
  <c r="S14" i="17"/>
  <c r="BO14" i="17" s="1"/>
  <c r="AK14" i="17"/>
  <c r="AK16" i="17"/>
  <c r="BH16" i="17"/>
  <c r="BH17" i="17"/>
  <c r="BH18" i="17"/>
  <c r="BH21" i="17"/>
  <c r="C26" i="14"/>
  <c r="B13" i="2"/>
  <c r="C26" i="2"/>
  <c r="C38" i="2"/>
  <c r="B16" i="13"/>
  <c r="BH4" i="17"/>
  <c r="BH10" i="17"/>
  <c r="AK3" i="17"/>
  <c r="C32" i="16" s="1"/>
  <c r="AK4" i="17"/>
  <c r="S5" i="17"/>
  <c r="BO5" i="17" s="1"/>
  <c r="AK5" i="17"/>
  <c r="BH5" i="17"/>
  <c r="S6" i="17"/>
  <c r="BO6" i="17" s="1"/>
  <c r="AK6" i="17"/>
  <c r="BH6" i="17"/>
  <c r="S8" i="17"/>
  <c r="BO8" i="17" s="1"/>
  <c r="AK8" i="17"/>
  <c r="BH8" i="17"/>
  <c r="S9" i="17"/>
  <c r="BO9" i="17" s="1"/>
  <c r="C13" i="14" s="1"/>
  <c r="S11" i="17"/>
  <c r="BO11" i="17" s="1"/>
  <c r="AK11" i="17"/>
  <c r="BH11" i="17"/>
  <c r="BH12" i="17"/>
  <c r="BH14" i="17"/>
  <c r="BH15" i="17"/>
  <c r="S18" i="17"/>
  <c r="BO18" i="17" s="1"/>
  <c r="AK18" i="17"/>
  <c r="BH19" i="17"/>
  <c r="AK20" i="17"/>
  <c r="BH20" i="17"/>
  <c r="AK21" i="17"/>
  <c r="BR17" i="8"/>
  <c r="B12" i="14"/>
  <c r="B14" i="13"/>
  <c r="M7" i="17"/>
  <c r="AP7" i="17" s="1"/>
  <c r="BJ7" i="17" s="1"/>
  <c r="M11" i="17"/>
  <c r="AP11" i="17" s="1"/>
  <c r="BJ11" i="17" s="1"/>
  <c r="AP15" i="17"/>
  <c r="BJ15" i="17" s="1"/>
  <c r="M17" i="17"/>
  <c r="AP17" i="17" s="1"/>
  <c r="BJ17" i="17" s="1"/>
  <c r="AP21" i="17"/>
  <c r="BJ21" i="17" s="1"/>
  <c r="D17" i="13"/>
  <c r="C27" i="13"/>
  <c r="E14" i="16"/>
  <c r="C23" i="16"/>
  <c r="C26" i="16"/>
  <c r="BB15" i="17"/>
  <c r="AU15" i="17"/>
  <c r="AW15" i="17"/>
  <c r="AY15" i="17"/>
  <c r="BA15" i="17"/>
  <c r="AR15" i="17"/>
  <c r="AT15" i="17"/>
  <c r="AV15" i="17"/>
  <c r="AX15" i="17"/>
  <c r="BF17" i="17"/>
  <c r="BB17" i="17"/>
  <c r="AU17" i="17"/>
  <c r="AW17" i="17"/>
  <c r="AY17" i="17"/>
  <c r="BA17" i="17"/>
  <c r="AR17" i="17"/>
  <c r="AT17" i="17"/>
  <c r="AV17" i="17"/>
  <c r="AX17" i="17"/>
  <c r="BB21" i="17"/>
  <c r="AU21" i="17"/>
  <c r="AW21" i="17"/>
  <c r="AY21" i="17"/>
  <c r="BA21" i="17"/>
  <c r="AR21" i="17"/>
  <c r="AT21" i="17"/>
  <c r="AV21" i="17"/>
  <c r="AX21" i="17"/>
  <c r="C21" i="14"/>
  <c r="BG3" i="17"/>
  <c r="BG2" i="17"/>
  <c r="BJ2" i="17"/>
  <c r="BM9" i="17"/>
  <c r="AO9" i="17"/>
  <c r="BM12" i="17"/>
  <c r="AO12" i="17"/>
  <c r="AO20" i="17"/>
  <c r="S2" i="17"/>
  <c r="BO2" i="17" s="1"/>
  <c r="AO2" i="17"/>
  <c r="S3" i="17"/>
  <c r="BO3" i="17" s="1"/>
  <c r="AO3" i="17"/>
  <c r="BF3" i="17" s="1"/>
  <c r="AN5" i="17"/>
  <c r="BF15" i="17"/>
  <c r="BF21" i="17"/>
  <c r="AP9" i="17"/>
  <c r="BJ9" i="17" s="1"/>
  <c r="BL9" i="17"/>
  <c r="AN11" i="17"/>
  <c r="AP12" i="17"/>
  <c r="BJ12" i="17" s="1"/>
  <c r="BM15" i="17"/>
  <c r="AH16" i="17"/>
  <c r="AI17" i="17"/>
  <c r="AK17" i="17" s="1"/>
  <c r="BM17" i="17"/>
  <c r="AP20" i="17"/>
  <c r="BJ20" i="17" s="1"/>
  <c r="BM21" i="17"/>
  <c r="AI9" i="17"/>
  <c r="AK9" i="17" s="1"/>
  <c r="AO11" i="17"/>
  <c r="AN14" i="17"/>
  <c r="C22" i="2"/>
  <c r="C15" i="14"/>
  <c r="M14" i="17" l="1"/>
  <c r="AP14" i="17" s="1"/>
  <c r="BJ14" i="17" s="1"/>
  <c r="AC14" i="17"/>
  <c r="AO14" i="17" s="1"/>
  <c r="M6" i="17"/>
  <c r="AP6" i="17" s="1"/>
  <c r="BJ6" i="17" s="1"/>
  <c r="AC6" i="17"/>
  <c r="BQ15" i="17"/>
  <c r="BM20" i="17"/>
  <c r="C35" i="14"/>
  <c r="AC5" i="17"/>
  <c r="AO5" i="17" s="1"/>
  <c r="M5" i="17"/>
  <c r="AP5" i="17" s="1"/>
  <c r="BJ5" i="17" s="1"/>
  <c r="BR17" i="11"/>
  <c r="AE18" i="17"/>
  <c r="AC4" i="17"/>
  <c r="AO4" i="17" s="1"/>
  <c r="M4" i="17"/>
  <c r="AP4" i="17" s="1"/>
  <c r="BJ4" i="17" s="1"/>
  <c r="AC18" i="17"/>
  <c r="M18" i="17"/>
  <c r="AP18" i="17" s="1"/>
  <c r="BJ18" i="17" s="1"/>
  <c r="M10" i="17"/>
  <c r="AP10" i="17" s="1"/>
  <c r="BJ10" i="17" s="1"/>
  <c r="AC10" i="17"/>
  <c r="BE3" i="17"/>
  <c r="BK3" i="17" s="1"/>
  <c r="C27" i="14"/>
  <c r="BQ17" i="17"/>
  <c r="C28" i="2"/>
  <c r="AC13" i="17"/>
  <c r="AP13" i="17"/>
  <c r="BJ13" i="17" s="1"/>
  <c r="AC19" i="17"/>
  <c r="M19" i="17"/>
  <c r="AP19" i="17" s="1"/>
  <c r="BJ19" i="17" s="1"/>
  <c r="D14" i="13"/>
  <c r="AE2" i="17"/>
  <c r="C12" i="14"/>
  <c r="AE9" i="17"/>
  <c r="AC16" i="17"/>
  <c r="M16" i="17"/>
  <c r="AP16" i="17" s="1"/>
  <c r="BJ16" i="17" s="1"/>
  <c r="M8" i="17"/>
  <c r="AP8" i="17" s="1"/>
  <c r="BJ8" i="17" s="1"/>
  <c r="AC8" i="17"/>
  <c r="AE16" i="17"/>
  <c r="C13" i="2"/>
  <c r="E15" i="16"/>
  <c r="D15" i="13"/>
  <c r="C39" i="14"/>
  <c r="C41" i="2"/>
  <c r="BQ21" i="17"/>
  <c r="BF2" i="17"/>
  <c r="C24" i="16"/>
  <c r="C24" i="13"/>
  <c r="C28" i="14"/>
  <c r="C30" i="2"/>
  <c r="BE2" i="17"/>
  <c r="BB14" i="17"/>
  <c r="AU14" i="17"/>
  <c r="AW14" i="17"/>
  <c r="AY14" i="17"/>
  <c r="BA14" i="17"/>
  <c r="AR14" i="17"/>
  <c r="AT14" i="17"/>
  <c r="AV14" i="17"/>
  <c r="AX14" i="17"/>
  <c r="BB5" i="17"/>
  <c r="AU5" i="17"/>
  <c r="AW5" i="17"/>
  <c r="AY5" i="17"/>
  <c r="BA5" i="17"/>
  <c r="AR5" i="17"/>
  <c r="AT5" i="17"/>
  <c r="AV5" i="17"/>
  <c r="AX5" i="17"/>
  <c r="BF11" i="17"/>
  <c r="BB11" i="17"/>
  <c r="AU11" i="17"/>
  <c r="AW11" i="17"/>
  <c r="AY11" i="17"/>
  <c r="BA11" i="17"/>
  <c r="AR11" i="17"/>
  <c r="AT11" i="17"/>
  <c r="AV11" i="17"/>
  <c r="AX11" i="17"/>
  <c r="BF4" i="17"/>
  <c r="BB4" i="17"/>
  <c r="AU4" i="17"/>
  <c r="AW4" i="17"/>
  <c r="AY4" i="17"/>
  <c r="BA4" i="17"/>
  <c r="AR4" i="17"/>
  <c r="AT4" i="17"/>
  <c r="AV4" i="17"/>
  <c r="AX4" i="17"/>
  <c r="BF20" i="17"/>
  <c r="BB20" i="17"/>
  <c r="AU20" i="17"/>
  <c r="AW20" i="17"/>
  <c r="BG20" i="17" s="1"/>
  <c r="AY20" i="17"/>
  <c r="BA20" i="17"/>
  <c r="AR20" i="17"/>
  <c r="AT20" i="17"/>
  <c r="BP20" i="17" s="1"/>
  <c r="AV20" i="17"/>
  <c r="AX20" i="17"/>
  <c r="BF12" i="17"/>
  <c r="BB12" i="17"/>
  <c r="AU12" i="17"/>
  <c r="AW12" i="17"/>
  <c r="AY12" i="17"/>
  <c r="BA12" i="17"/>
  <c r="BK12" i="17" s="1"/>
  <c r="AR12" i="17"/>
  <c r="AT12" i="17"/>
  <c r="AV12" i="17"/>
  <c r="AX12" i="17"/>
  <c r="BP12" i="17" s="1"/>
  <c r="BF9" i="17"/>
  <c r="BB9" i="17"/>
  <c r="C38" i="14" s="1"/>
  <c r="AU9" i="17"/>
  <c r="C31" i="14" s="1"/>
  <c r="AW9" i="17"/>
  <c r="C33" i="14" s="1"/>
  <c r="AY9" i="17"/>
  <c r="BA9" i="17"/>
  <c r="C37" i="14" s="1"/>
  <c r="AR9" i="17"/>
  <c r="AT9" i="17"/>
  <c r="C30" i="14" s="1"/>
  <c r="AV9" i="17"/>
  <c r="C32" i="14" s="1"/>
  <c r="AX9" i="17"/>
  <c r="BC3" i="17"/>
  <c r="BI3" i="17" s="1"/>
  <c r="BC2" i="17"/>
  <c r="BQ2" i="17" s="1"/>
  <c r="BK15" i="17"/>
  <c r="BK21" i="17"/>
  <c r="BK17" i="17"/>
  <c r="BG17" i="17"/>
  <c r="BG12" i="17"/>
  <c r="BP21" i="17"/>
  <c r="BP15" i="17"/>
  <c r="BD2" i="17"/>
  <c r="BD3" i="17"/>
  <c r="BH3" i="17" s="1"/>
  <c r="BM7" i="17"/>
  <c r="AO7" i="17"/>
  <c r="AO6" i="17"/>
  <c r="BM6" i="17"/>
  <c r="BF14" i="17"/>
  <c r="BM14" i="17"/>
  <c r="BM11" i="17"/>
  <c r="BK20" i="17"/>
  <c r="BP17" i="17"/>
  <c r="BK9" i="17"/>
  <c r="BF5" i="17"/>
  <c r="BM4" i="17"/>
  <c r="BQ3" i="17"/>
  <c r="BG21" i="17"/>
  <c r="BG15" i="17"/>
  <c r="BM5" i="17"/>
  <c r="BP3" i="17"/>
  <c r="BP2" i="17" l="1"/>
  <c r="AO8" i="17"/>
  <c r="BM8" i="17"/>
  <c r="AO18" i="17"/>
  <c r="BM18" i="17"/>
  <c r="AO16" i="17"/>
  <c r="BM16" i="17"/>
  <c r="C16" i="2" s="1"/>
  <c r="AO13" i="17"/>
  <c r="BM13" i="17"/>
  <c r="BG9" i="17"/>
  <c r="C34" i="14"/>
  <c r="AO19" i="17"/>
  <c r="BM19" i="17"/>
  <c r="AO10" i="17"/>
  <c r="BM10" i="17"/>
  <c r="BK2" i="17"/>
  <c r="C29" i="16"/>
  <c r="C29" i="13"/>
  <c r="BH2" i="17"/>
  <c r="C31" i="16"/>
  <c r="C31" i="13"/>
  <c r="BI2" i="17"/>
  <c r="C30" i="13"/>
  <c r="C30" i="16"/>
  <c r="BB6" i="17"/>
  <c r="AU6" i="17"/>
  <c r="AW6" i="17"/>
  <c r="AY6" i="17"/>
  <c r="BA6" i="17"/>
  <c r="AR6" i="17"/>
  <c r="AT6" i="17"/>
  <c r="AV6" i="17"/>
  <c r="AX6" i="17"/>
  <c r="BB7" i="17"/>
  <c r="AU7" i="17"/>
  <c r="AW7" i="17"/>
  <c r="AY7" i="17"/>
  <c r="BK7" i="17" s="1"/>
  <c r="BA7" i="17"/>
  <c r="AR7" i="17"/>
  <c r="AT7" i="17"/>
  <c r="AV7" i="17"/>
  <c r="AX7" i="17"/>
  <c r="BQ9" i="17"/>
  <c r="BP9" i="17"/>
  <c r="BQ12" i="17"/>
  <c r="BQ20" i="17"/>
  <c r="BP14" i="17"/>
  <c r="BQ5" i="17"/>
  <c r="BK5" i="17"/>
  <c r="BG4" i="17"/>
  <c r="BP4" i="17"/>
  <c r="BR22" i="8" s="1"/>
  <c r="BQ4" i="17"/>
  <c r="BR25" i="8" s="1"/>
  <c r="BF7" i="17"/>
  <c r="BP11" i="17"/>
  <c r="BQ11" i="17"/>
  <c r="BG5" i="17"/>
  <c r="BG14" i="17"/>
  <c r="BK4" i="17"/>
  <c r="BK11" i="17"/>
  <c r="BP5" i="17"/>
  <c r="BQ14" i="17"/>
  <c r="BF6" i="17"/>
  <c r="BK14" i="17"/>
  <c r="BG11" i="17"/>
  <c r="AU19" i="17" l="1"/>
  <c r="AR19" i="17"/>
  <c r="BF19" i="17"/>
  <c r="AY19" i="17"/>
  <c r="AV19" i="17"/>
  <c r="BB19" i="17"/>
  <c r="BA19" i="17"/>
  <c r="BK19" i="17" s="1"/>
  <c r="AX19" i="17"/>
  <c r="AW19" i="17"/>
  <c r="AT19" i="17"/>
  <c r="AU13" i="17"/>
  <c r="AR13" i="17"/>
  <c r="BF13" i="17"/>
  <c r="AY13" i="17"/>
  <c r="AV13" i="17"/>
  <c r="BB13" i="17"/>
  <c r="BA13" i="17"/>
  <c r="BK13" i="17" s="1"/>
  <c r="AX13" i="17"/>
  <c r="AW13" i="17"/>
  <c r="AT13" i="17"/>
  <c r="BB18" i="17"/>
  <c r="CD13" i="11"/>
  <c r="AV18" i="17"/>
  <c r="AW18" i="17"/>
  <c r="AR18" i="17"/>
  <c r="AY18" i="17"/>
  <c r="AT18" i="17"/>
  <c r="BF18" i="17"/>
  <c r="AU18" i="17"/>
  <c r="BA18" i="17"/>
  <c r="BK18" i="17" s="1"/>
  <c r="AX18" i="17"/>
  <c r="BG18" i="17" s="1"/>
  <c r="AU10" i="17"/>
  <c r="AR10" i="17"/>
  <c r="BA10" i="17"/>
  <c r="AW10" i="17"/>
  <c r="AT10" i="17"/>
  <c r="AX10" i="17"/>
  <c r="BF10" i="17"/>
  <c r="AY10" i="17"/>
  <c r="AV10" i="17"/>
  <c r="BB10" i="17"/>
  <c r="BF16" i="17"/>
  <c r="AY16" i="17"/>
  <c r="C37" i="2" s="1"/>
  <c r="AV16" i="17"/>
  <c r="C34" i="2" s="1"/>
  <c r="AW16" i="17"/>
  <c r="C35" i="2" s="1"/>
  <c r="C23" i="2"/>
  <c r="BB16" i="17"/>
  <c r="C40" i="2" s="1"/>
  <c r="BA16" i="17"/>
  <c r="AX16" i="17"/>
  <c r="AT16" i="17"/>
  <c r="C32" i="2" s="1"/>
  <c r="AU16" i="17"/>
  <c r="C33" i="2" s="1"/>
  <c r="AR16" i="17"/>
  <c r="BF8" i="17"/>
  <c r="AY8" i="17"/>
  <c r="AV8" i="17"/>
  <c r="AT8" i="17"/>
  <c r="BB8" i="17"/>
  <c r="BA8" i="17"/>
  <c r="BK8" i="17" s="1"/>
  <c r="AX8" i="17"/>
  <c r="BG8" i="17" s="1"/>
  <c r="AU8" i="17"/>
  <c r="AR8" i="17"/>
  <c r="AW8" i="17"/>
  <c r="BK6" i="17"/>
  <c r="BQ6" i="17"/>
  <c r="BP6" i="17"/>
  <c r="BQ7" i="17"/>
  <c r="BP7" i="17"/>
  <c r="BG6" i="17"/>
  <c r="BG7" i="17"/>
  <c r="C29" i="2" l="1"/>
  <c r="BP16" i="17"/>
  <c r="BQ16" i="17"/>
  <c r="BK16" i="17"/>
  <c r="C39" i="2"/>
  <c r="BQ18" i="17"/>
  <c r="BR25" i="11" s="1"/>
  <c r="BQ13" i="17"/>
  <c r="BP13" i="17"/>
  <c r="BG19" i="17"/>
  <c r="BK10" i="17"/>
  <c r="BG13" i="17"/>
  <c r="BQ19" i="17"/>
  <c r="BP19" i="17"/>
  <c r="BP8" i="17"/>
  <c r="BQ8" i="17"/>
  <c r="C36" i="2"/>
  <c r="BG16" i="17"/>
  <c r="BG10" i="17"/>
  <c r="BQ10" i="17"/>
  <c r="BP10" i="17"/>
  <c r="BP18" i="17"/>
  <c r="BR22" i="11" s="1"/>
  <c r="J14" i="14"/>
  <c r="D9" i="14" s="1"/>
  <c r="D32" i="16"/>
  <c r="D31" i="16"/>
  <c r="D30" i="16"/>
  <c r="D29" i="16"/>
  <c r="D28" i="16"/>
  <c r="D27" i="16"/>
  <c r="D26" i="16"/>
  <c r="D24" i="16"/>
  <c r="D23" i="16"/>
  <c r="K16" i="16"/>
  <c r="E11" i="16" s="1"/>
  <c r="C38" i="16"/>
  <c r="D38" i="16" s="1"/>
  <c r="F4" i="16"/>
  <c r="J17" i="13"/>
  <c r="D11" i="13" s="1"/>
  <c r="I14" i="2"/>
  <c r="C10" i="2" s="1"/>
  <c r="C25" i="16" l="1"/>
  <c r="C33" i="16" l="1"/>
  <c r="C37" i="16" s="1"/>
  <c r="D37" i="16" s="1"/>
  <c r="D25" i="16"/>
  <c r="C36" i="16" l="1"/>
  <c r="D36" i="16" s="1"/>
  <c r="D33" i="16"/>
  <c r="C34" i="16"/>
  <c r="D34" i="16" s="1"/>
  <c r="K12" i="16" l="1"/>
  <c r="K13" i="16" s="1"/>
  <c r="C35" i="16" s="1"/>
  <c r="C39" i="16" l="1"/>
  <c r="D35" i="16"/>
  <c r="C40" i="16" l="1"/>
  <c r="D40" i="16" s="1"/>
  <c r="D39" i="16"/>
  <c r="E4" i="13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4" i="14"/>
  <c r="D23" i="14"/>
  <c r="D22" i="14"/>
  <c r="D21" i="14"/>
  <c r="D20" i="14"/>
  <c r="E4" i="14"/>
  <c r="D25" i="14" l="1"/>
  <c r="D40" i="14" s="1"/>
  <c r="C25" i="14"/>
  <c r="C40" i="14" s="1"/>
  <c r="C43" i="14" s="1"/>
  <c r="D43" i="14" s="1"/>
  <c r="C38" i="13"/>
  <c r="C25" i="13"/>
  <c r="C33" i="13" s="1"/>
  <c r="C34" i="13" l="1"/>
  <c r="C36" i="13"/>
  <c r="C41" i="14"/>
  <c r="C37" i="13"/>
  <c r="J12" i="13"/>
  <c r="J13" i="13" s="1"/>
  <c r="C35" i="13" s="1"/>
  <c r="I12" i="14" l="1"/>
  <c r="I13" i="14" s="1"/>
  <c r="C42" i="14" s="1"/>
  <c r="D41" i="14"/>
  <c r="C39" i="13"/>
  <c r="C40" i="13" s="1"/>
  <c r="C44" i="14" l="1"/>
  <c r="C45" i="14" s="1"/>
  <c r="D42" i="14"/>
  <c r="D44" i="14"/>
  <c r="D45" i="14" s="1"/>
  <c r="P27" i="12" l="1"/>
  <c r="T27" i="12"/>
  <c r="X27" i="12"/>
  <c r="CD11" i="11"/>
  <c r="CD19" i="11"/>
  <c r="BF16" i="10" s="1"/>
  <c r="BY16" i="10" s="1"/>
  <c r="DO13" i="10"/>
  <c r="DO11" i="10"/>
  <c r="CD17" i="11"/>
  <c r="AJ70" i="11" s="1"/>
  <c r="CD15" i="11"/>
  <c r="AF67" i="11" s="1"/>
  <c r="AJ64" i="11"/>
  <c r="K55" i="11"/>
  <c r="J52" i="11"/>
  <c r="V49" i="11"/>
  <c r="C23" i="12" s="1"/>
  <c r="AX49" i="11"/>
  <c r="AA23" i="12" s="1"/>
  <c r="AA43" i="11"/>
  <c r="C18" i="12" s="1"/>
  <c r="I46" i="11"/>
  <c r="U20" i="12" s="1"/>
  <c r="H40" i="11"/>
  <c r="U17" i="12" s="1"/>
  <c r="CC38" i="10"/>
  <c r="CC38" i="9"/>
  <c r="C22" i="9"/>
  <c r="C20" i="9" s="1"/>
  <c r="C18" i="9" s="1"/>
  <c r="C16" i="9" s="1"/>
  <c r="C14" i="9" s="1"/>
  <c r="C12" i="9" s="1"/>
  <c r="AJ64" i="8"/>
  <c r="AX49" i="8"/>
  <c r="V49" i="8"/>
  <c r="AA43" i="8"/>
  <c r="D4" i="2"/>
  <c r="AF64" i="8"/>
  <c r="J52" i="8"/>
  <c r="I46" i="8"/>
  <c r="B14" i="2"/>
  <c r="AN70" i="11" l="1"/>
  <c r="AF70" i="11"/>
  <c r="X30" i="12"/>
  <c r="T30" i="12"/>
  <c r="P30" i="12"/>
  <c r="AN64" i="8"/>
  <c r="AF64" i="11"/>
  <c r="U14" i="10"/>
  <c r="AN67" i="11"/>
  <c r="AJ67" i="11"/>
  <c r="C12" i="10"/>
  <c r="DO16" i="10"/>
  <c r="DO17" i="10" s="1"/>
  <c r="C14" i="10"/>
  <c r="AN64" i="11"/>
  <c r="B15" i="2" l="1"/>
  <c r="K55" i="8" l="1"/>
  <c r="C27" i="2" l="1"/>
  <c r="C42" i="2" l="1"/>
  <c r="C43" i="2" s="1"/>
  <c r="H13" i="2" s="1"/>
  <c r="H14" i="2" s="1"/>
  <c r="C44" i="2" s="1"/>
  <c r="C45" i="2" l="1"/>
  <c r="C46" i="2" s="1"/>
  <c r="C47" i="2" s="1"/>
  <c r="BF12" i="9"/>
  <c r="BF14" i="9" s="1"/>
  <c r="BF16" i="9" s="1"/>
  <c r="BF18" i="9" s="1"/>
  <c r="BF20" i="9" s="1"/>
  <c r="BF22" i="9" s="1"/>
  <c r="BF12" i="10"/>
  <c r="BF14" i="10" s="1"/>
  <c r="BY12" i="9"/>
  <c r="BY14" i="9" s="1"/>
  <c r="BY16" i="9" s="1"/>
  <c r="BY18" i="9" s="1"/>
  <c r="BY20" i="9" s="1"/>
  <c r="BY22" i="9" s="1"/>
  <c r="BY12" i="10"/>
  <c r="BY14" i="10" s="1"/>
</calcChain>
</file>

<file path=xl/sharedStrings.xml><?xml version="1.0" encoding="utf-8"?>
<sst xmlns="http://schemas.openxmlformats.org/spreadsheetml/2006/main" count="1158" uniqueCount="516">
  <si>
    <t>التعاضدية ج</t>
  </si>
  <si>
    <t>إقت . سيارة ج</t>
  </si>
  <si>
    <t>الأجر القاعدي</t>
  </si>
  <si>
    <t>رقم الموظف</t>
  </si>
  <si>
    <t>الخبرة المهنية</t>
  </si>
  <si>
    <t>الأجـــــر الأســـاســــــي</t>
  </si>
  <si>
    <t>تعويض المنطقة</t>
  </si>
  <si>
    <t>الخاضع للضريبة ج</t>
  </si>
  <si>
    <t>تعويض الإستعمال الشخصي للسيارة</t>
  </si>
  <si>
    <t>التعويض الخاص عن الإلزام 50%</t>
  </si>
  <si>
    <t>تعويض التمثيل 50%</t>
  </si>
  <si>
    <t>منحة المسؤولية الشخصية 50 %</t>
  </si>
  <si>
    <t>المنح العائلية</t>
  </si>
  <si>
    <t>المجمـــــوع الخــــــام</t>
  </si>
  <si>
    <r>
      <t xml:space="preserve">اشتراك الضمان الإجتماعي </t>
    </r>
    <r>
      <rPr>
        <b/>
        <sz val="10"/>
        <rFont val="Arial"/>
        <family val="2"/>
      </rPr>
      <t>09%</t>
    </r>
  </si>
  <si>
    <t>الضريبة على الدخل الإجمالي</t>
  </si>
  <si>
    <r>
      <t xml:space="preserve">إشتراك التعاضدية </t>
    </r>
    <r>
      <rPr>
        <b/>
        <sz val="10"/>
        <rFont val="Arial"/>
        <family val="2"/>
      </rPr>
      <t>1,5%</t>
    </r>
  </si>
  <si>
    <t>التقاعد 01 %</t>
  </si>
  <si>
    <t>إقتطاع ت . إ . س . ش . لصالح المصلحة</t>
  </si>
  <si>
    <t>مجمــــوع الإقتطـاعــــات</t>
  </si>
  <si>
    <t>المبلــــــغ الصـــــافــــي</t>
  </si>
  <si>
    <t>فارق الدخل</t>
  </si>
  <si>
    <t>الزيادة بدرجتين</t>
  </si>
  <si>
    <t>المستوى</t>
  </si>
  <si>
    <r>
      <t>تعويض نوعي عن المنصب</t>
    </r>
    <r>
      <rPr>
        <b/>
        <sz val="10"/>
        <rFont val="Arial"/>
        <family val="2"/>
      </rPr>
      <t xml:space="preserve"> 80%,90% &amp; 35%,45%</t>
    </r>
  </si>
  <si>
    <t>تعويض عن السكن</t>
  </si>
  <si>
    <t>منحة جزافية تعويضية</t>
  </si>
  <si>
    <r>
      <t xml:space="preserve">تعويض الخدمات الادارية المشتركة </t>
    </r>
    <r>
      <rPr>
        <b/>
        <sz val="10"/>
        <rFont val="Arial"/>
        <family val="2"/>
      </rPr>
      <t>25%&amp;40%</t>
    </r>
  </si>
  <si>
    <r>
      <t xml:space="preserve">تعويض الخدمات التقنية المشتركة </t>
    </r>
    <r>
      <rPr>
        <b/>
        <sz val="10"/>
        <rFont val="Arial"/>
        <family val="2"/>
      </rPr>
      <t>25%&amp;40%</t>
    </r>
  </si>
  <si>
    <r>
      <t xml:space="preserve">تعويض الضرر </t>
    </r>
    <r>
      <rPr>
        <b/>
        <sz val="10"/>
        <rFont val="Arial"/>
        <family val="2"/>
      </rPr>
      <t>25%</t>
    </r>
  </si>
  <si>
    <r>
      <t xml:space="preserve">التعويض الجزافي عن الخدمة </t>
    </r>
    <r>
      <rPr>
        <b/>
        <sz val="10"/>
        <rFont val="Arial"/>
        <family val="2"/>
      </rPr>
      <t>25%</t>
    </r>
  </si>
  <si>
    <r>
      <t xml:space="preserve">تعويض تقنية أملاك الدولة </t>
    </r>
    <r>
      <rPr>
        <b/>
        <sz val="10"/>
        <rFont val="Arial"/>
        <family val="2"/>
      </rPr>
      <t>والحفظ العقاري 40%&amp;30%</t>
    </r>
  </si>
  <si>
    <r>
      <t xml:space="preserve">تعويض الخطر والإلزام </t>
    </r>
    <r>
      <rPr>
        <b/>
        <sz val="10"/>
        <rFont val="Arial"/>
        <family val="2"/>
      </rPr>
      <t>25%</t>
    </r>
  </si>
  <si>
    <t>تعويض الصندوق</t>
  </si>
  <si>
    <r>
      <t xml:space="preserve">تعويض دعم نشاطات الادارة </t>
    </r>
    <r>
      <rPr>
        <b/>
        <sz val="10"/>
        <rFont val="Arial"/>
        <family val="2"/>
      </rPr>
      <t>10%</t>
    </r>
  </si>
  <si>
    <r>
      <t xml:space="preserve">التعويض الخاص بتسيير المالية العامة </t>
    </r>
    <r>
      <rPr>
        <b/>
        <sz val="10"/>
        <rFont val="Arial"/>
        <family val="2"/>
      </rPr>
      <t>20%</t>
    </r>
  </si>
  <si>
    <t>رقم :............/2019</t>
  </si>
  <si>
    <t>أفريل</t>
  </si>
  <si>
    <t>الضمـان الاجتمـاعي</t>
  </si>
  <si>
    <t>شهـادة العـمـل و الاجــر</t>
  </si>
  <si>
    <t>SECURITÉ SOCIALE</t>
  </si>
  <si>
    <t>ATTESTATION</t>
  </si>
  <si>
    <t>Agence :</t>
  </si>
  <si>
    <t>وكالة :</t>
  </si>
  <si>
    <t>DU  TRAVAIL  ET  DE  SALAIRE</t>
  </si>
  <si>
    <t>Centre de paiement :</t>
  </si>
  <si>
    <t>مركز الدفع :</t>
  </si>
  <si>
    <t>هويـة رب الـعـمـل</t>
  </si>
  <si>
    <t>IDENTIFICATION DE L'EMPLOYEUR</t>
  </si>
  <si>
    <t>Nom et prénom :</t>
  </si>
  <si>
    <t>الاسم و اللقب :</t>
  </si>
  <si>
    <t>ou</t>
  </si>
  <si>
    <t>n° de l'adhérent</t>
  </si>
  <si>
    <t>رقـم الـمنخـرط</t>
  </si>
  <si>
    <t>أو</t>
  </si>
  <si>
    <t>Raison sociale :</t>
  </si>
  <si>
    <t>إدارة عموميـــــــــة</t>
  </si>
  <si>
    <t>الطبيعة الاجتماعية :</t>
  </si>
  <si>
    <t>Adresse :</t>
  </si>
  <si>
    <t>العنوان :</t>
  </si>
  <si>
    <t>هويــة الأجـيــــــر</t>
  </si>
  <si>
    <t>IDENTIFICATION DU SALARIÉ</t>
  </si>
  <si>
    <t>Nom:</t>
  </si>
  <si>
    <t>الاسم :</t>
  </si>
  <si>
    <t>n° d'immatriculation</t>
  </si>
  <si>
    <t>رقـم التسجيـل</t>
  </si>
  <si>
    <t>Prénom :</t>
  </si>
  <si>
    <t>اللقب :</t>
  </si>
  <si>
    <t>Né(e) le :</t>
  </si>
  <si>
    <t>à :</t>
  </si>
  <si>
    <t>بــ :</t>
  </si>
  <si>
    <t>تاريخ الازدياد :</t>
  </si>
  <si>
    <t>Profession :</t>
  </si>
  <si>
    <t>المهنة :</t>
  </si>
  <si>
    <t>المعلومات الضرورية لدراسة الحقوق</t>
  </si>
  <si>
    <t>RENSEIGNEMENTS NÉCESSAIRES POUR L'ÉTUDE DES DROITS</t>
  </si>
  <si>
    <t>Date de recrutement :</t>
  </si>
  <si>
    <t>تاريخ التوظيف :</t>
  </si>
  <si>
    <t>Date du dernier jour de travail :</t>
  </si>
  <si>
    <t>تاريخ اَخر يوم عمل :</t>
  </si>
  <si>
    <t>Date de reprise de travail :</t>
  </si>
  <si>
    <t>تاريخ استئناف العمل :</t>
  </si>
  <si>
    <t>L'intéressé(e) n'a pas repris son travail à ce jour :</t>
  </si>
  <si>
    <t>المعني(ة) بالامر لم يستأنف العمل الى يومنا هذا :</t>
  </si>
  <si>
    <t>في حالة التوقف عن العمل لمدة تقل عن 6 أشهر أو في حالة الأمومة</t>
  </si>
  <si>
    <t xml:space="preserve">EN CAS D'ARRET DE TRAVAIL </t>
  </si>
  <si>
    <r>
      <t>D'UNE DUR</t>
    </r>
    <r>
      <rPr>
        <b/>
        <sz val="9"/>
        <color indexed="48"/>
        <rFont val="Arial"/>
        <family val="2"/>
      </rPr>
      <t>É</t>
    </r>
    <r>
      <rPr>
        <b/>
        <sz val="9"/>
        <color indexed="48"/>
        <rFont val="Times New Roman"/>
        <family val="1"/>
      </rPr>
      <t xml:space="preserve">E INFERIEUR </t>
    </r>
    <r>
      <rPr>
        <b/>
        <sz val="9"/>
        <color indexed="48"/>
        <rFont val="Arial"/>
        <family val="2"/>
      </rPr>
      <t>À</t>
    </r>
    <r>
      <rPr>
        <b/>
        <sz val="9"/>
        <color indexed="48"/>
        <rFont val="Times New Roman"/>
        <family val="1"/>
      </rPr>
      <t xml:space="preserve"> 06 MOIS ET EN CAS DE MATERNIT</t>
    </r>
    <r>
      <rPr>
        <b/>
        <sz val="9"/>
        <color indexed="48"/>
        <rFont val="Arial"/>
        <family val="2"/>
      </rPr>
      <t>É</t>
    </r>
  </si>
  <si>
    <t>L'assuré(e) a travaillé pendant :</t>
  </si>
  <si>
    <t>/   /</t>
  </si>
  <si>
    <t>jours</t>
  </si>
  <si>
    <t>/   /   /</t>
  </si>
  <si>
    <t>heures</t>
  </si>
  <si>
    <t>ساعة</t>
  </si>
  <si>
    <t>يوما</t>
  </si>
  <si>
    <t>المؤمن اشتغل لمدة :</t>
  </si>
  <si>
    <t>du :</t>
  </si>
  <si>
    <t xml:space="preserve"> /  /  /   /   /   /</t>
  </si>
  <si>
    <t>au :</t>
  </si>
  <si>
    <t>الى :</t>
  </si>
  <si>
    <t>من :</t>
  </si>
  <si>
    <t>au cours des 03 mois ou des 12 mois de date à date précédant</t>
  </si>
  <si>
    <t>خلال (3) الثلاثة أشهر أو اثني (12) عشر شهرا من التاريخ</t>
  </si>
  <si>
    <t>la constatation de la maladie ou de la grossesse.</t>
  </si>
  <si>
    <t>الى التاريخ الذي سبق معاينة المرض أو الحمل.</t>
  </si>
  <si>
    <t>في حالة التوقف عن العمل أكثر من 6 أشهر أو في حالة العجز</t>
  </si>
  <si>
    <t>DÉPASSANT 06 MOIS OU EN CAS D'INVALIDITÉ</t>
  </si>
  <si>
    <t>au cours des 12 mois ou des 03 années précédant</t>
  </si>
  <si>
    <t>خلال الثني عشر (12) شهرا أو (3) الثلاث سنوات التى</t>
  </si>
  <si>
    <t>la constatation de la maladie.</t>
  </si>
  <si>
    <t>سبقت معاينة المرض.</t>
  </si>
  <si>
    <t>Imp. CNAS 12/92    -    AS 8</t>
  </si>
  <si>
    <t>إليزي في :</t>
  </si>
  <si>
    <t>الجمهوريـة الجزائـريـة الديمقـراطيـة الشعبيـة</t>
  </si>
  <si>
    <t xml:space="preserve">   طبقا لدفتر الحساب يؤخذ مبلغ الاجور المقبوضة و الفترات المناسبة في الجدول التالي : (1)</t>
  </si>
  <si>
    <t xml:space="preserve">Conformément au livre de paie, le montant des salaires perçus et les périodes correspondantes sont portés sur le tableau ci-après : (1). </t>
  </si>
  <si>
    <t>الشهر و السنة اللذان يؤخذان كمرجع</t>
  </si>
  <si>
    <t>عدد الايام المعمول بها</t>
  </si>
  <si>
    <t>سبب الغيابات</t>
  </si>
  <si>
    <t>الاجر الخاضع للاشتراك</t>
  </si>
  <si>
    <t>مبلغ الاشتراك (حصة العامل)</t>
  </si>
  <si>
    <t>Mois et année de référence</t>
  </si>
  <si>
    <t>Nombre de jours travaillés</t>
  </si>
  <si>
    <t>Motif absences</t>
  </si>
  <si>
    <t>Salaire soumis à cotisations (1)</t>
  </si>
  <si>
    <t>Montant de la cotisation (part ouvrière)</t>
  </si>
  <si>
    <t>30 يــومــا</t>
  </si>
  <si>
    <t>//    //</t>
  </si>
  <si>
    <t>Fait à :</t>
  </si>
  <si>
    <t>إليـــــزي</t>
  </si>
  <si>
    <t>في :</t>
  </si>
  <si>
    <t>, Le :</t>
  </si>
  <si>
    <t>حرر بـ :</t>
  </si>
  <si>
    <t>Nom, prénom et qualité</t>
  </si>
  <si>
    <t>إسم و لقب و صفة الموقع :</t>
  </si>
  <si>
    <t>du signataire :</t>
  </si>
  <si>
    <t xml:space="preserve">Cachet de l'employeur </t>
  </si>
  <si>
    <t>ختم صاحب العمل ،</t>
  </si>
  <si>
    <t>Signataire ,</t>
  </si>
  <si>
    <t>الامـضــــاء ،</t>
  </si>
  <si>
    <t xml:space="preserve">(1) Indiquer les salaires tels qu'ils figurent sur les fiches de paie correspondantes  </t>
  </si>
  <si>
    <t xml:space="preserve">أذكر الاجور كما هي مبينة في بطاقة الأجر الموافقة لـ : </t>
  </si>
  <si>
    <t>(1)</t>
  </si>
  <si>
    <t xml:space="preserve">      • au mois précédant l'arrêt de travail, en cas de maladie, de maternité, ou de décès,</t>
  </si>
  <si>
    <t xml:space="preserve">خلال الشهر الذي يلي التوقف عن العمل. في حالة مرض، أمومة، أو وفاة.    </t>
  </si>
  <si>
    <t>•</t>
  </si>
  <si>
    <t xml:space="preserve">      • aux 12 mois précédant l'arrêt de travail, en cas d'invalidité,</t>
  </si>
  <si>
    <t xml:space="preserve">خلال 12 شهرا التي تلي التوقف عن العمل في حالة العجز.    </t>
  </si>
  <si>
    <t xml:space="preserve">      • aux 12 mois précédant l'accident de travail.</t>
  </si>
  <si>
    <t xml:space="preserve">خلال 12 شهرا التي تلي حادث العمل.    </t>
  </si>
  <si>
    <r>
      <t xml:space="preserve">IMPORTANT </t>
    </r>
    <r>
      <rPr>
        <b/>
        <sz val="11"/>
        <color indexed="48"/>
        <rFont val="Times New Roman"/>
        <family val="1"/>
      </rPr>
      <t xml:space="preserve">: </t>
    </r>
    <r>
      <rPr>
        <sz val="11"/>
        <color indexed="48"/>
        <rFont val="Times New Roman"/>
        <family val="1"/>
      </rPr>
      <t xml:space="preserve">La loi punit quiconque se rend coupable de fraude ou de fausse déclaration. </t>
    </r>
  </si>
  <si>
    <t>هام : كل شخص يقوم بتزوير أو يدلي بتصريحات غير صحيحة يعاقب من طرف القانون.</t>
  </si>
  <si>
    <t>عطلة مرضية</t>
  </si>
  <si>
    <t>03 أشهر</t>
  </si>
  <si>
    <t>//     //</t>
  </si>
  <si>
    <t>تاريخ نهاية العطلة المرضية</t>
  </si>
  <si>
    <t>تاريخ بداية العطلة المرضية</t>
  </si>
  <si>
    <t>نقطة المردودية</t>
  </si>
  <si>
    <t xml:space="preserve">فضلا وليس أمرا ...... الدعاء بالرحمة على روح الوالدة  ********اللهم إرحمها وإغفر لها </t>
  </si>
  <si>
    <t>prime de rendement</t>
  </si>
  <si>
    <t xml:space="preserve">     تصريح بمباشرة         أوعدم مباشرة العمل</t>
  </si>
  <si>
    <t>أنا المستخدم الممضي أسفله ، أشهد أن المؤمن :</t>
  </si>
  <si>
    <t>بـــ :</t>
  </si>
  <si>
    <t>المولود في :</t>
  </si>
  <si>
    <t>ــ قد توقف عن العمل في :</t>
  </si>
  <si>
    <t>ــ قد باشر العمل في :</t>
  </si>
  <si>
    <r>
      <t>ـ</t>
    </r>
    <r>
      <rPr>
        <sz val="10"/>
        <color indexed="48"/>
        <rFont val="ae_AlMateen"/>
        <family val="1"/>
      </rPr>
      <t>(1)</t>
    </r>
  </si>
  <si>
    <t>ــ لم يباشر عمله إلى يومنا هذا :</t>
  </si>
  <si>
    <t xml:space="preserve"> المقر الإجتماعي وختم المستخدم</t>
  </si>
  <si>
    <t xml:space="preserve"> إسم وصفة الموقع ،</t>
  </si>
  <si>
    <t>فــي</t>
  </si>
  <si>
    <t>التوقيع،</t>
  </si>
  <si>
    <t>تصريح بالشرف</t>
  </si>
  <si>
    <t xml:space="preserve">يملأ من طرف المؤمن في حالة عدم مباشرة عمله او عدم ممارسة أي نشاط </t>
  </si>
  <si>
    <t xml:space="preserve">         أنا الممضي اسفله، </t>
  </si>
  <si>
    <r>
      <t>ـ</t>
    </r>
    <r>
      <rPr>
        <sz val="8"/>
        <color indexed="48"/>
        <rFont val="ae_AlMateen"/>
      </rPr>
      <t>(1)</t>
    </r>
    <r>
      <rPr>
        <sz val="10"/>
        <color indexed="48"/>
        <rFont val="ae_AlMateen"/>
      </rPr>
      <t xml:space="preserve"> </t>
    </r>
    <r>
      <rPr>
        <sz val="8"/>
        <color indexed="48"/>
        <rFont val="ae_AlMateen"/>
      </rPr>
      <t xml:space="preserve"> </t>
    </r>
    <r>
      <rPr>
        <sz val="10"/>
        <color indexed="48"/>
        <rFont val="ae_AlMateen"/>
      </rPr>
      <t xml:space="preserve"> ــ انني في حالة توقف عن العمل منذ تاريخ</t>
    </r>
  </si>
  <si>
    <t>ولم أباشرعملي بعد</t>
  </si>
  <si>
    <t>إلى يومنا هذا</t>
  </si>
  <si>
    <t xml:space="preserve"> ــ انني لا أمارس أي نشاط مهني.</t>
  </si>
  <si>
    <t>الإمضــــــــاء،</t>
  </si>
  <si>
    <t>(1) أشطب العبارات الغير مناسبة.</t>
  </si>
  <si>
    <t xml:space="preserve"> كل شخص يقوم بتزوير أو يدلي بتصريحات غير صحيحة يعاقب من طرف القانون.</t>
  </si>
  <si>
    <t xml:space="preserve">فضلا وليس أمرا ...... الدعاء بالرحمة على روح الوالدة  ********اللهم إرحمها وإغفر لها ********** اللهم إجعلها في الفردوس الأعلى****** اللهم يسر حسابها ويمن كتابها             </t>
  </si>
  <si>
    <t>فضلا وليس أمرا ...... الدعاء بالرحمة على روح الوالدة  **********اللهم إرحمها وإغفر لها **** اللهم إجعلها في الفردوس الأعلى****** يا رب العالمين</t>
  </si>
  <si>
    <t>Indemnité Responsabilité</t>
  </si>
  <si>
    <t>Indemnité Représentation</t>
  </si>
  <si>
    <t>Indemnité Spécifique d'Astreinte</t>
  </si>
  <si>
    <t>Indemnité du Zonne</t>
  </si>
  <si>
    <t>Indemnité Spécifique du Poste</t>
  </si>
  <si>
    <t>Allocation Familiale</t>
  </si>
  <si>
    <t>I . E . P</t>
  </si>
  <si>
    <t>Slaire de Basse</t>
  </si>
  <si>
    <t>I.R.G</t>
  </si>
  <si>
    <t>Mutuel 1,5%</t>
  </si>
  <si>
    <t>C.N.A.S 09%</t>
  </si>
  <si>
    <t>Retrete 01%</t>
  </si>
  <si>
    <t xml:space="preserve">Net </t>
  </si>
  <si>
    <t>Brut</t>
  </si>
  <si>
    <t>Total Salair Principal</t>
  </si>
  <si>
    <t>Total des Retenus</t>
  </si>
  <si>
    <t xml:space="preserve">Indemnité U.P du Véhicule </t>
  </si>
  <si>
    <t>Retenu sur U.V.P pour Service</t>
  </si>
  <si>
    <t>تعويض نوعي عن المنصب 80%-90% &amp; 35%-45%</t>
  </si>
  <si>
    <t>اشتراك الضمان الإجتماعي 09%</t>
  </si>
  <si>
    <t>إشتراك التعاضدية 1,5%</t>
  </si>
  <si>
    <t>جانفي</t>
  </si>
  <si>
    <t>فيفري</t>
  </si>
  <si>
    <t>مارس</t>
  </si>
  <si>
    <t>أوت</t>
  </si>
  <si>
    <t>جوان</t>
  </si>
  <si>
    <t>ماي</t>
  </si>
  <si>
    <t>جويلية</t>
  </si>
  <si>
    <t>سبتمبر</t>
  </si>
  <si>
    <t>أكتوبر</t>
  </si>
  <si>
    <t>نوفمبر</t>
  </si>
  <si>
    <t>ديسمبر</t>
  </si>
  <si>
    <t>إختر الشهر</t>
  </si>
  <si>
    <t>إختر إسم الموظف</t>
  </si>
  <si>
    <t>السنة</t>
  </si>
  <si>
    <t>الإسم واللقب</t>
  </si>
  <si>
    <t>الرقم المحدد لرتبة الموظف</t>
  </si>
  <si>
    <t xml:space="preserve">الرتبة </t>
  </si>
  <si>
    <t>مكان التعيين لتحديد نسبة علاوة المنصب النوعي</t>
  </si>
  <si>
    <t>مكان التعيين عمود خاص ATS</t>
  </si>
  <si>
    <t>الوظيفة أو المنصب العالي</t>
  </si>
  <si>
    <t>الدرجة في الرتبة</t>
  </si>
  <si>
    <t>الدرجة في الوظيفة العليا</t>
  </si>
  <si>
    <t>الحالة العائلية</t>
  </si>
  <si>
    <t>عدد الأطفال الخاضعين لقانون المنح العائلية</t>
  </si>
  <si>
    <t>عدد الأطفال أكبر من 10 سنوات من بين عدد الأطفال الخاضعين لقانون المنح العائلية</t>
  </si>
  <si>
    <t>وضعية السكن</t>
  </si>
  <si>
    <t>ت.ج.إ.السيارات الخاصة لصالح المصلحة</t>
  </si>
  <si>
    <t>إقتطاع السيارة</t>
  </si>
  <si>
    <t>إشتراك في التعاضدية</t>
  </si>
  <si>
    <t xml:space="preserve"> الحساب</t>
  </si>
  <si>
    <t>تسمية مقر الحساب</t>
  </si>
  <si>
    <t>عمود مساعد لترميز وظيفة ورتبة الموظف الورقة 2</t>
  </si>
  <si>
    <t>تاريخ الميلاد</t>
  </si>
  <si>
    <t>رقم التسجيل في ض إ ج</t>
  </si>
  <si>
    <t>تاريخ التوظيف</t>
  </si>
  <si>
    <t>مكان الميلاد الولاية + البلدية</t>
  </si>
  <si>
    <t xml:space="preserve">الإسم </t>
  </si>
  <si>
    <t>اللقب</t>
  </si>
  <si>
    <t>الصنف</t>
  </si>
  <si>
    <t>الرقم الإستدلالي للرتبة</t>
  </si>
  <si>
    <t>الرقم الإستدلالي للدرجة</t>
  </si>
  <si>
    <t>الرقم الإستدلالي للدرجة في الوظيفة العليا</t>
  </si>
  <si>
    <t>عمود مساعد للورقة 2</t>
  </si>
  <si>
    <t>رمز الوظيفة أو المنصب العالي</t>
  </si>
  <si>
    <t>الرقم الإستدلالي للوظيفة أو المنصب العالي</t>
  </si>
  <si>
    <t>منحة الأجر الوحيد</t>
  </si>
  <si>
    <t>عمود مساعد لحساب 11,25 دج</t>
  </si>
  <si>
    <t>المنح العائلية كاملة</t>
  </si>
  <si>
    <t>فارق في الدخل</t>
  </si>
  <si>
    <t>SDBASSE</t>
  </si>
  <si>
    <t>IEP</t>
  </si>
  <si>
    <t>منحة السكن</t>
  </si>
  <si>
    <t>تعويض الخدمات الادارية المشتركة 25%&amp;40%</t>
  </si>
  <si>
    <t>تعويض الخدمات التقنية المشتركة 25%&amp;40%</t>
  </si>
  <si>
    <t>تعويض الضرر 25%</t>
  </si>
  <si>
    <t>التعويض الجزافي عن الخدمة 25%</t>
  </si>
  <si>
    <t>تعويض تقنية أملاك الدولة والحفظ العقاري 40%&amp;30%</t>
  </si>
  <si>
    <t>تعويض الخطر والإلزام 25%</t>
  </si>
  <si>
    <t>منحة الصندوق</t>
  </si>
  <si>
    <t>تعويض دعم نشاطات الادارة 10%</t>
  </si>
  <si>
    <t>التعويض الخاص بتسيير المالية العامة 20%</t>
  </si>
  <si>
    <t>تعويض التمثيل</t>
  </si>
  <si>
    <t>تعويض المسؤولية</t>
  </si>
  <si>
    <t>التعويض الخاص عن الإلزام</t>
  </si>
  <si>
    <t>الأجر الأساسي</t>
  </si>
  <si>
    <t xml:space="preserve">ت.خ.إ.م     ت.خ.ت.م    ت.ت.أ.ح.ع ت.الضرر     ت.ج.عن الخدمة    </t>
  </si>
  <si>
    <t xml:space="preserve">منحة المسؤولية    منحة الصندوق   </t>
  </si>
  <si>
    <t>منحة التمثيل    المنحة الجزافية التعويضية</t>
  </si>
  <si>
    <t>ت.إ.سيارة.ص.خ    منحة السكن</t>
  </si>
  <si>
    <t>علاوة الخطر     ت.د.نشطات الإدارة</t>
  </si>
  <si>
    <t>عمود مساعد للحالة العائلية في كشف الحساب</t>
  </si>
  <si>
    <t>عمود مساعد للأرقام الإستدلالية</t>
  </si>
  <si>
    <t>عمود مساعد لتسمية البنك الورقة 5</t>
  </si>
  <si>
    <t>الصنف أو الدرجة</t>
  </si>
  <si>
    <t>المبلغ الخاضع للإقتطاع ض إ ج</t>
  </si>
  <si>
    <t>مبلغ الإشتراك في ض إ ج</t>
  </si>
  <si>
    <t>إليزي</t>
  </si>
  <si>
    <t>مدير ولائي</t>
  </si>
  <si>
    <t>متزوج (ة)</t>
  </si>
  <si>
    <t>001009480200000176-86</t>
  </si>
  <si>
    <t>BNA</t>
  </si>
  <si>
    <t>متزوج (ة) عاطلة</t>
  </si>
  <si>
    <t>946000070220082</t>
  </si>
  <si>
    <t>BADR</t>
  </si>
  <si>
    <t>رئيس مصلحة</t>
  </si>
  <si>
    <t>متزوج (ة) عاملة</t>
  </si>
  <si>
    <t>295مفتاح 32</t>
  </si>
  <si>
    <t>TR</t>
  </si>
  <si>
    <t>538مفتاح 79</t>
  </si>
  <si>
    <t>عبد الكريم</t>
  </si>
  <si>
    <t>387مفتاح 47</t>
  </si>
  <si>
    <t>605مفتاح 72</t>
  </si>
  <si>
    <t>24338620مفتاح 15</t>
  </si>
  <si>
    <t>CCP</t>
  </si>
  <si>
    <t>عازب (ة)</t>
  </si>
  <si>
    <t>19841005484/6</t>
  </si>
  <si>
    <t>BDL</t>
  </si>
  <si>
    <t>محافظ عقاري</t>
  </si>
  <si>
    <t>19841001412/1</t>
  </si>
  <si>
    <t>رئيس مفتشية</t>
  </si>
  <si>
    <t>946000080920055</t>
  </si>
  <si>
    <t>جانت</t>
  </si>
  <si>
    <t>2894602مفتاح 36</t>
  </si>
  <si>
    <t>إن أمناس</t>
  </si>
  <si>
    <t>2374214مفتاح 64</t>
  </si>
  <si>
    <t>رئيس مكتب</t>
  </si>
  <si>
    <t>130مفتاح 42</t>
  </si>
  <si>
    <t>محمد</t>
  </si>
  <si>
    <t>638مفتاح 70</t>
  </si>
  <si>
    <t>صفاء</t>
  </si>
  <si>
    <t xml:space="preserve">  1097327مفتاح 87</t>
  </si>
  <si>
    <t>يوسف</t>
  </si>
  <si>
    <t xml:space="preserve">  10364563مفتاح 86</t>
  </si>
  <si>
    <t>بلال</t>
  </si>
  <si>
    <t xml:space="preserve">  595580مفتاح 22</t>
  </si>
  <si>
    <t>قويدر</t>
  </si>
  <si>
    <t>297مفتاح 26</t>
  </si>
  <si>
    <t xml:space="preserve">  9632450مفتاح 31</t>
  </si>
  <si>
    <t>هشام</t>
  </si>
  <si>
    <t>رئيس قسم</t>
  </si>
  <si>
    <t>378مفتاح 74</t>
  </si>
  <si>
    <t>علي</t>
  </si>
  <si>
    <t>رئيس حضيرة</t>
  </si>
  <si>
    <t>الرقم</t>
  </si>
  <si>
    <t>الرتبة</t>
  </si>
  <si>
    <t>رمز الرتبة (علاوة المنصب)</t>
  </si>
  <si>
    <t>الصنف1</t>
  </si>
  <si>
    <t>الصنف 2</t>
  </si>
  <si>
    <t>الصنف 3</t>
  </si>
  <si>
    <t>رقم الإستدلالي للرتبة</t>
  </si>
  <si>
    <t>الصنف القديم</t>
  </si>
  <si>
    <t xml:space="preserve">الوظيفة </t>
  </si>
  <si>
    <t>الرقم الإستدلالي للوظيفة</t>
  </si>
  <si>
    <t>رمز الوظيفة</t>
  </si>
  <si>
    <r>
      <t>تعويض نوعي عن المنصب مركز الولاية</t>
    </r>
    <r>
      <rPr>
        <b/>
        <sz val="10"/>
        <rFont val="Arial"/>
        <family val="2"/>
      </rPr>
      <t xml:space="preserve"> 80% &amp; 35%</t>
    </r>
  </si>
  <si>
    <r>
      <t>تعويض نوعي عن المنصب</t>
    </r>
    <r>
      <rPr>
        <b/>
        <sz val="10"/>
        <rFont val="Arial"/>
        <family val="2"/>
      </rPr>
      <t xml:space="preserve"> في الدائرة 90%&amp;45%</t>
    </r>
  </si>
  <si>
    <r>
      <t xml:space="preserve">تعويض تقنية أملاك الدولة والحفظ العقاري </t>
    </r>
    <r>
      <rPr>
        <b/>
        <sz val="10"/>
        <rFont val="Arial"/>
        <family val="2"/>
      </rPr>
      <t>40%&amp;30%</t>
    </r>
  </si>
  <si>
    <t>رقم الوظيفة العليا</t>
  </si>
  <si>
    <t>تسمية الوظيفة</t>
  </si>
  <si>
    <t>الدرجة</t>
  </si>
  <si>
    <t>مستشار</t>
  </si>
  <si>
    <t>CG</t>
  </si>
  <si>
    <t>أ</t>
  </si>
  <si>
    <t>20.1</t>
  </si>
  <si>
    <t>م8</t>
  </si>
  <si>
    <t>ب 1</t>
  </si>
  <si>
    <t>مفتش رئيس</t>
  </si>
  <si>
    <t>TG</t>
  </si>
  <si>
    <t>الاولى</t>
  </si>
  <si>
    <t xml:space="preserve"> اثانية</t>
  </si>
  <si>
    <t xml:space="preserve"> الثالثة</t>
  </si>
  <si>
    <t xml:space="preserve"> الرابعة  </t>
  </si>
  <si>
    <t>الخامسة</t>
  </si>
  <si>
    <t xml:space="preserve">السادسة  </t>
  </si>
  <si>
    <t xml:space="preserve">السابعة </t>
  </si>
  <si>
    <t>الثامنة</t>
  </si>
  <si>
    <t xml:space="preserve">التاسعة </t>
  </si>
  <si>
    <t xml:space="preserve">العاشرة </t>
  </si>
  <si>
    <t>الحادية عشرة</t>
  </si>
  <si>
    <t>الثانية عشر</t>
  </si>
  <si>
    <t>رئيس المهندسين في إ الآلي</t>
  </si>
  <si>
    <t>CTG</t>
  </si>
  <si>
    <t>18.4</t>
  </si>
  <si>
    <t>رئيس الوثائقيين أمناء المحفوظات</t>
  </si>
  <si>
    <t>م7</t>
  </si>
  <si>
    <t>متصرف رئيسي</t>
  </si>
  <si>
    <t>17.1</t>
  </si>
  <si>
    <t>م5</t>
  </si>
  <si>
    <t>مفتش قسم</t>
  </si>
  <si>
    <t>م3</t>
  </si>
  <si>
    <t>مهندس رئيسي في إ الآلي</t>
  </si>
  <si>
    <t>ب1</t>
  </si>
  <si>
    <t xml:space="preserve"> </t>
  </si>
  <si>
    <t>وثائقي أمين محفوظات رئيسي</t>
  </si>
  <si>
    <t>متصرف محلل</t>
  </si>
  <si>
    <t>16.1</t>
  </si>
  <si>
    <t>مفتش مركزي</t>
  </si>
  <si>
    <t>15.4</t>
  </si>
  <si>
    <t>مهندس دولة في إ الآلي</t>
  </si>
  <si>
    <t>وثائقي أمين محفوظات محلل</t>
  </si>
  <si>
    <t>متصرف</t>
  </si>
  <si>
    <t>15.1</t>
  </si>
  <si>
    <t>مفتش رئيسي</t>
  </si>
  <si>
    <t>مساعد مهندس مستوى 2 في إ الآلي</t>
  </si>
  <si>
    <t>وثائقي أمين محفوظات</t>
  </si>
  <si>
    <t>مساعد متصرف</t>
  </si>
  <si>
    <t>مساعد مهندس مستوى 1 في إ الآلي</t>
  </si>
  <si>
    <t>مساعد وثائقي أمين محفوظات رئيسي</t>
  </si>
  <si>
    <t>ملحق رئيسي للإدارة</t>
  </si>
  <si>
    <t>CM</t>
  </si>
  <si>
    <t>ب</t>
  </si>
  <si>
    <t>14.1</t>
  </si>
  <si>
    <t>مفتش</t>
  </si>
  <si>
    <t>TM</t>
  </si>
  <si>
    <t>كاتب مديرية رئيسي</t>
  </si>
  <si>
    <t xml:space="preserve">ب </t>
  </si>
  <si>
    <t>13.3</t>
  </si>
  <si>
    <t>محاسب إداري رئيسي</t>
  </si>
  <si>
    <t>13.1</t>
  </si>
  <si>
    <t>تقني سامي في إ الآلي</t>
  </si>
  <si>
    <t>CTM</t>
  </si>
  <si>
    <t xml:space="preserve">مساعد وثائقي أمين محفوظات </t>
  </si>
  <si>
    <t>ملحق للإدارة</t>
  </si>
  <si>
    <t>CI</t>
  </si>
  <si>
    <t>مراقب</t>
  </si>
  <si>
    <t>12.3</t>
  </si>
  <si>
    <t>عون إدارة رئيسي</t>
  </si>
  <si>
    <t>ج</t>
  </si>
  <si>
    <t>11.3</t>
  </si>
  <si>
    <t>كاتب مديرية</t>
  </si>
  <si>
    <t>11.4</t>
  </si>
  <si>
    <t>محاسب إداري</t>
  </si>
  <si>
    <t>تقني في إ الآلي</t>
  </si>
  <si>
    <t>CTI</t>
  </si>
  <si>
    <t>عون معاينة</t>
  </si>
  <si>
    <t>TI</t>
  </si>
  <si>
    <t>10.2</t>
  </si>
  <si>
    <t xml:space="preserve">عون إدارة </t>
  </si>
  <si>
    <t>10.1</t>
  </si>
  <si>
    <t>معاون تقني في إ الآلي</t>
  </si>
  <si>
    <t>عون تقني في الوثائق والمحفوظات</t>
  </si>
  <si>
    <t>كاتب</t>
  </si>
  <si>
    <t>د</t>
  </si>
  <si>
    <t>9.2</t>
  </si>
  <si>
    <t>عامل مهني خارج الصنف</t>
  </si>
  <si>
    <t>عون مكتب</t>
  </si>
  <si>
    <t>8.1</t>
  </si>
  <si>
    <t>عون حفظ البيانات</t>
  </si>
  <si>
    <t>8.3</t>
  </si>
  <si>
    <t>مساعد محاسب إداري</t>
  </si>
  <si>
    <t>عون تقني في إ الآلي</t>
  </si>
  <si>
    <t>عامل مهني من الصنف الأول</t>
  </si>
  <si>
    <t>OP</t>
  </si>
  <si>
    <t>سائق سيارة من الصنف الأول</t>
  </si>
  <si>
    <t>CH</t>
  </si>
  <si>
    <t>عامل مهني من الصنف الثاني</t>
  </si>
  <si>
    <t>8.2</t>
  </si>
  <si>
    <t>حاجب رئيسي</t>
  </si>
  <si>
    <t>V</t>
  </si>
  <si>
    <t>5.1</t>
  </si>
  <si>
    <t>سائق سيارة من الصنف الثاني</t>
  </si>
  <si>
    <t>9.1</t>
  </si>
  <si>
    <t>حاجب</t>
  </si>
  <si>
    <t>4.3</t>
  </si>
  <si>
    <t xml:space="preserve">عامل مهني من الصنف الثالث </t>
  </si>
  <si>
    <t>6.2</t>
  </si>
  <si>
    <t>D</t>
  </si>
  <si>
    <t>ب 2</t>
  </si>
  <si>
    <t>ب 3</t>
  </si>
  <si>
    <t>ب 4</t>
  </si>
  <si>
    <t>ب 5</t>
  </si>
  <si>
    <t>ب 6</t>
  </si>
  <si>
    <t>ب 7</t>
  </si>
  <si>
    <t>ب 8</t>
  </si>
  <si>
    <t>ب 9</t>
  </si>
  <si>
    <t>ب 10</t>
  </si>
  <si>
    <t>ب 11</t>
  </si>
  <si>
    <t>ب 12</t>
  </si>
  <si>
    <t>ب 13</t>
  </si>
  <si>
    <t>ب 14</t>
  </si>
  <si>
    <t>ب 16</t>
  </si>
  <si>
    <t>تاريخ الميلاد :</t>
  </si>
  <si>
    <t>مكان الإزديادة :</t>
  </si>
  <si>
    <t xml:space="preserve">  </t>
  </si>
  <si>
    <t>إلى غــــايـــــة يومنــــا هـــــــذا.</t>
  </si>
  <si>
    <t>المديـــــر</t>
  </si>
  <si>
    <t>الرتبــــــــــــــة :</t>
  </si>
  <si>
    <t>الإسـم واللقـب :</t>
  </si>
  <si>
    <t>الوظيفــــــة :</t>
  </si>
  <si>
    <t>يعمـــــــل لـــــــدى مصـــالحــــــي إبتـــــــــــداءا مــــــن تـــــاريــــخ :</t>
  </si>
  <si>
    <t xml:space="preserve">     حــررت هـــذه الشهـــادة بطلـــب من المعنــــي (ة) لغــرض إتمــــام ملــف إداري وللإدلاء بها فـــي حــــــدود مـــــا يسمـــــح بــــه القـــانـــــون.</t>
  </si>
  <si>
    <r>
      <t xml:space="preserve">وزارة </t>
    </r>
    <r>
      <rPr>
        <b/>
        <sz val="18"/>
        <color rgb="FF00B0F0"/>
        <rFont val="Arabic Typesetting"/>
        <family val="4"/>
      </rPr>
      <t>////////////</t>
    </r>
  </si>
  <si>
    <r>
      <t>المديرية العامة</t>
    </r>
    <r>
      <rPr>
        <b/>
        <sz val="18"/>
        <color rgb="FF00B0F0"/>
        <rFont val="Arabic Typesetting"/>
        <family val="4"/>
      </rPr>
      <t>////////////////</t>
    </r>
  </si>
  <si>
    <r>
      <t xml:space="preserve">مديرية </t>
    </r>
    <r>
      <rPr>
        <b/>
        <sz val="18"/>
        <color rgb="FF00B0F0"/>
        <rFont val="Arabic Typesetting"/>
        <family val="4"/>
      </rPr>
      <t>///////////</t>
    </r>
    <r>
      <rPr>
        <b/>
        <sz val="18"/>
        <rFont val="Arabic Typesetting"/>
        <family val="4"/>
      </rPr>
      <t xml:space="preserve"> لولاية إليزي</t>
    </r>
  </si>
  <si>
    <r>
      <t xml:space="preserve">يشهـــد السيـــد / مديــــر </t>
    </r>
    <r>
      <rPr>
        <b/>
        <sz val="18"/>
        <color rgb="FF00B0F0"/>
        <rFont val="Arabic Typesetting"/>
        <family val="4"/>
      </rPr>
      <t>//////////////////</t>
    </r>
    <r>
      <rPr>
        <b/>
        <sz val="18"/>
        <color theme="1"/>
        <rFont val="Arabic Typesetting"/>
        <family val="4"/>
      </rPr>
      <t xml:space="preserve"> لولايـــة </t>
    </r>
    <r>
      <rPr>
        <b/>
        <sz val="18"/>
        <color rgb="FF00B0F0"/>
        <rFont val="Arabic Typesetting"/>
        <family val="4"/>
      </rPr>
      <t>///////</t>
    </r>
    <r>
      <rPr>
        <b/>
        <sz val="18"/>
        <color theme="1"/>
        <rFont val="Arabic Typesetting"/>
        <family val="4"/>
      </rPr>
      <t xml:space="preserve"> بـــأن السيــــــد(ة)/ :</t>
    </r>
  </si>
  <si>
    <t>موسى</t>
  </si>
  <si>
    <t>عيسى</t>
  </si>
  <si>
    <t>عمر</t>
  </si>
  <si>
    <t>عثمان</t>
  </si>
  <si>
    <t>معاذ</t>
  </si>
  <si>
    <t>طه</t>
  </si>
  <si>
    <t>عدنان</t>
  </si>
  <si>
    <t>خليل</t>
  </si>
  <si>
    <t>عبد الرحمان</t>
  </si>
  <si>
    <t>سيد علي</t>
  </si>
  <si>
    <t>أروى</t>
  </si>
  <si>
    <t>بن عمر</t>
  </si>
  <si>
    <t>بن محمد</t>
  </si>
  <si>
    <t>بن علي</t>
  </si>
  <si>
    <t>بن موسى</t>
  </si>
  <si>
    <t>بن عيسى</t>
  </si>
  <si>
    <t>بن عثمان</t>
  </si>
  <si>
    <t>بن معاذ</t>
  </si>
  <si>
    <t>بن طه</t>
  </si>
  <si>
    <t>بن عدنان</t>
  </si>
  <si>
    <t>بن خليل</t>
  </si>
  <si>
    <t>بن عبد الرحمان</t>
  </si>
  <si>
    <t>بن سيد علي</t>
  </si>
  <si>
    <t>بن الهاشمي</t>
  </si>
  <si>
    <t>بن صفوان</t>
  </si>
  <si>
    <t>بن نافع</t>
  </si>
  <si>
    <t>بن عبد الله</t>
  </si>
  <si>
    <t>بن لطفي</t>
  </si>
  <si>
    <r>
      <t xml:space="preserve">مديريـــــة </t>
    </r>
    <r>
      <rPr>
        <b/>
        <sz val="14"/>
        <color rgb="FF00B0F0"/>
        <rFont val="Times New Roman"/>
        <family val="1"/>
      </rPr>
      <t>///////////////////////</t>
    </r>
    <r>
      <rPr>
        <b/>
        <sz val="14"/>
        <rFont val="Times New Roman"/>
        <family val="1"/>
      </rPr>
      <t xml:space="preserve"> لولايــــة - إليـــــزي -</t>
    </r>
  </si>
  <si>
    <r>
      <t>ا</t>
    </r>
    <r>
      <rPr>
        <b/>
        <sz val="14"/>
        <color rgb="FF00B0F0"/>
        <rFont val="ae_AlMateen"/>
      </rPr>
      <t>////////////////////////////////////////////////////</t>
    </r>
    <r>
      <rPr>
        <b/>
        <sz val="14"/>
        <rFont val="ae_AlMateen"/>
      </rPr>
      <t xml:space="preserve"> - إليــــــزي -</t>
    </r>
  </si>
  <si>
    <t>00 00 00 00 00</t>
  </si>
  <si>
    <t>00 00 00 00 00 000</t>
  </si>
  <si>
    <t>مديريـــــة ////////////////////////////// لولايــــة - إليـــــزي -</t>
  </si>
  <si>
    <t>ا////////////////////////////////////////////// - إليــــــزي -</t>
  </si>
  <si>
    <t>//////////////////</t>
  </si>
  <si>
    <t>ولاية ........  بلدية  ,,,,,,,,,,,,</t>
  </si>
  <si>
    <t>مديرية ........,,,,,,,,,,,,,,,,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</si>
</sst>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8" formatCode="#,##0.00\ &quot;€&quot;;[Red]\-#,##0.00\ &quot;€&quot;"/>
    <numFmt numFmtId="41" formatCode="_-* #,##0\ _€_-;\-* #,##0\ _€_-;_-* &quot;-&quot;\ _€_-;_-@_-"/>
    <numFmt numFmtId="43" formatCode="_-* #,##0.00\ _€_-;\-* #,##0.00\ _€_-;_-* &quot;-&quot;??\ _€_-;_-@_-"/>
    <numFmt numFmtId="164" formatCode="#,##0_ ;[Red]\-#,##0\ "/>
    <numFmt numFmtId="165" formatCode="#,##0.00;[Red]#,##0.00"/>
    <numFmt numFmtId="166" formatCode="[&gt;=3000000000000]#&quot; &quot;##&quot; &quot;##&quot; &quot;##&quot; &quot;###&quot; &quot;###&quot; | &quot;##;#&quot; &quot;##&quot; &quot;##&quot; &quot;##&quot; &quot;###&quot; &quot;###"/>
    <numFmt numFmtId="167" formatCode="dd/mm/yy;@"/>
    <numFmt numFmtId="168" formatCode="00"/>
    <numFmt numFmtId="169" formatCode="dd/mm/yyyy\ "/>
    <numFmt numFmtId="170" formatCode="#,##0.00_ ;[Red]\-#,##0.00\ "/>
    <numFmt numFmtId="171" formatCode="mmmm\-yyyy"/>
    <numFmt numFmtId="172" formatCode="_ [$€]* #,##0.00_ ;_ [$€]* \-#,##0.00_ ;_ [$€]* &quot;-&quot;??_ ;_ @_ "/>
    <numFmt numFmtId="173" formatCode="0_ ;[Red]\-0\ "/>
    <numFmt numFmtId="174" formatCode="0.00_ ;[Red]\-0.00\ "/>
  </numFmts>
  <fonts count="110">
    <font>
      <sz val="11"/>
      <color theme="1"/>
      <name val="Calibri"/>
      <family val="2"/>
      <scheme val="minor"/>
    </font>
    <font>
      <b/>
      <sz val="22"/>
      <name val="Arabic Typesetting"/>
      <family val="4"/>
    </font>
    <font>
      <b/>
      <sz val="14"/>
      <name val="Arial"/>
      <family val="2"/>
    </font>
    <font>
      <b/>
      <sz val="20"/>
      <name val="Arabic Typesetting"/>
      <family val="4"/>
    </font>
    <font>
      <b/>
      <u/>
      <sz val="24"/>
      <name val="Arabic Typesetting"/>
      <family val="4"/>
    </font>
    <font>
      <b/>
      <u/>
      <sz val="16"/>
      <name val="Arabic Typesetting"/>
      <family val="4"/>
    </font>
    <font>
      <sz val="14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Arial"/>
      <family val="2"/>
    </font>
    <font>
      <b/>
      <sz val="18"/>
      <name val="Arabic Typesetting"/>
      <family val="4"/>
    </font>
    <font>
      <sz val="10"/>
      <name val="MS Sans Serif"/>
      <family val="2"/>
      <charset val="178"/>
    </font>
    <font>
      <sz val="10"/>
      <color indexed="63"/>
      <name val="Arial"/>
      <family val="2"/>
    </font>
    <font>
      <sz val="10"/>
      <color indexed="48"/>
      <name val="Arial"/>
      <family val="2"/>
    </font>
    <font>
      <b/>
      <sz val="10"/>
      <color indexed="48"/>
      <name val="ae_AlMateen"/>
      <family val="1"/>
    </font>
    <font>
      <b/>
      <sz val="10"/>
      <color indexed="48"/>
      <name val="Arial"/>
      <family val="2"/>
    </font>
    <font>
      <b/>
      <sz val="22"/>
      <color indexed="48"/>
      <name val="Times New Roman"/>
      <family val="1"/>
    </font>
    <font>
      <b/>
      <sz val="14"/>
      <color indexed="63"/>
      <name val="Arial"/>
      <family val="2"/>
    </font>
    <font>
      <b/>
      <sz val="9"/>
      <color indexed="48"/>
      <name val="Times New Roman"/>
      <family val="1"/>
    </font>
    <font>
      <b/>
      <sz val="14"/>
      <color indexed="48"/>
      <name val="Times New Roman"/>
      <family val="1"/>
    </font>
    <font>
      <sz val="10"/>
      <color indexed="48"/>
      <name val="Times New Roman"/>
      <family val="1"/>
    </font>
    <font>
      <sz val="12"/>
      <color indexed="48"/>
      <name val="Times New Roman"/>
      <family val="1"/>
    </font>
    <font>
      <sz val="10"/>
      <color indexed="48"/>
      <name val="ae_AlMateen"/>
      <family val="1"/>
    </font>
    <font>
      <b/>
      <sz val="12"/>
      <color indexed="48"/>
      <name val="ae_AlMateen"/>
      <family val="1"/>
    </font>
    <font>
      <b/>
      <sz val="14"/>
      <name val="Times New Roman"/>
      <family val="1"/>
    </font>
    <font>
      <sz val="11"/>
      <color indexed="48"/>
      <name val="Times New Roman"/>
      <family val="1"/>
    </font>
    <font>
      <sz val="9"/>
      <color indexed="48"/>
      <name val="Times New Roman"/>
      <family val="1"/>
    </font>
    <font>
      <b/>
      <sz val="14"/>
      <name val="ae_AlMateen"/>
      <family val="1"/>
    </font>
    <font>
      <b/>
      <sz val="14"/>
      <name val="ae_AlMateen"/>
    </font>
    <font>
      <sz val="14"/>
      <name val="Arial"/>
      <family val="2"/>
    </font>
    <font>
      <b/>
      <sz val="14"/>
      <name val="Arial"/>
      <family val="2"/>
    </font>
    <font>
      <b/>
      <sz val="13"/>
      <name val="ae_AlMateen"/>
      <family val="1"/>
    </font>
    <font>
      <b/>
      <sz val="13"/>
      <name val="Arial"/>
      <family val="2"/>
    </font>
    <font>
      <b/>
      <sz val="16"/>
      <name val="Times New Roman"/>
      <family val="1"/>
    </font>
    <font>
      <b/>
      <sz val="9"/>
      <color indexed="48"/>
      <name val="Arial"/>
      <family val="2"/>
    </font>
    <font>
      <b/>
      <sz val="16"/>
      <color indexed="48"/>
      <name val="Times New Roman"/>
      <family val="1"/>
    </font>
    <font>
      <sz val="9"/>
      <color indexed="48"/>
      <name val="ae_AlMateen"/>
      <family val="1"/>
    </font>
    <font>
      <sz val="8"/>
      <color indexed="4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u/>
      <sz val="20"/>
      <name val="Andalus"/>
      <family val="1"/>
    </font>
    <font>
      <sz val="10"/>
      <color indexed="48"/>
      <name val="MS Sans Serif"/>
      <family val="2"/>
      <charset val="178"/>
    </font>
    <font>
      <sz val="11"/>
      <color indexed="48"/>
      <name val="ae_AlMateen"/>
      <family val="1"/>
    </font>
    <font>
      <sz val="12"/>
      <name val="ae_AlMateen"/>
    </font>
    <font>
      <sz val="12"/>
      <name val="Times New Roman"/>
      <family val="1"/>
    </font>
    <font>
      <sz val="14"/>
      <name val="Times New Roman"/>
      <family val="1"/>
    </font>
    <font>
      <b/>
      <sz val="12"/>
      <color indexed="48"/>
      <name val="Times New Roman"/>
      <family val="1"/>
    </font>
    <font>
      <i/>
      <sz val="10"/>
      <color indexed="48"/>
      <name val="Times New Roman"/>
      <family val="1"/>
    </font>
    <font>
      <i/>
      <sz val="10"/>
      <color indexed="48"/>
      <name val="ae_AlMateen"/>
      <family val="1"/>
    </font>
    <font>
      <i/>
      <sz val="11"/>
      <color indexed="48"/>
      <name val="ae_AlMateen"/>
      <family val="1"/>
    </font>
    <font>
      <b/>
      <sz val="10"/>
      <color indexed="48"/>
      <name val="Times New Roman"/>
      <family val="1"/>
    </font>
    <font>
      <b/>
      <sz val="11"/>
      <color indexed="48"/>
      <name val="Times New Roman"/>
      <family val="1"/>
    </font>
    <font>
      <b/>
      <sz val="10.5"/>
      <color indexed="48"/>
      <name val="ae_AlMateen"/>
      <family val="1"/>
    </font>
    <font>
      <sz val="16"/>
      <name val="Times New Roman"/>
      <family val="1"/>
    </font>
    <font>
      <sz val="16"/>
      <name val="Arial"/>
      <family val="2"/>
    </font>
    <font>
      <sz val="16"/>
      <color indexed="48"/>
      <name val="Arial"/>
      <family val="2"/>
    </font>
    <font>
      <b/>
      <sz val="14"/>
      <color theme="3" tint="0.79998168889431442"/>
      <name val="Arial"/>
      <family val="2"/>
    </font>
    <font>
      <b/>
      <sz val="14"/>
      <color rgb="FF92D050"/>
      <name val="Arial"/>
      <family val="2"/>
    </font>
    <font>
      <b/>
      <sz val="14"/>
      <color rgb="FFC00000"/>
      <name val="Arial"/>
      <family val="2"/>
    </font>
    <font>
      <sz val="16"/>
      <color rgb="FFFF0000"/>
      <name val="Times New Roman"/>
      <family val="1"/>
    </font>
    <font>
      <sz val="24"/>
      <color rgb="FF002060"/>
      <name val="MS Sans Serif"/>
      <family val="2"/>
      <charset val="178"/>
    </font>
    <font>
      <sz val="12"/>
      <color indexed="48"/>
      <name val="ae_AlMateen"/>
    </font>
    <font>
      <sz val="11"/>
      <color indexed="48"/>
      <name val="ae_AlMateen"/>
    </font>
    <font>
      <b/>
      <sz val="10"/>
      <color indexed="48"/>
      <name val="ae_AlMateen"/>
    </font>
    <font>
      <sz val="10"/>
      <color indexed="9"/>
      <name val="ae_AlMateen"/>
    </font>
    <font>
      <sz val="8"/>
      <color indexed="9"/>
      <name val="ae_AlMateen"/>
    </font>
    <font>
      <sz val="8"/>
      <color indexed="48"/>
      <name val="ae_AlMateen"/>
    </font>
    <font>
      <sz val="10"/>
      <color indexed="48"/>
      <name val="ae_AlMateen"/>
    </font>
    <font>
      <sz val="24"/>
      <color rgb="FF002060"/>
      <name val="Andalus"/>
      <family val="1"/>
    </font>
    <font>
      <sz val="20"/>
      <color theme="3"/>
      <name val="MS Sans Serif"/>
      <family val="2"/>
      <charset val="178"/>
    </font>
    <font>
      <b/>
      <u/>
      <sz val="14"/>
      <name val="Arial"/>
      <family val="2"/>
    </font>
    <font>
      <sz val="14"/>
      <name val="Baskerville Old Face"/>
      <family val="1"/>
    </font>
    <font>
      <b/>
      <sz val="16"/>
      <name val="Arial"/>
      <family val="2"/>
    </font>
    <font>
      <b/>
      <sz val="16"/>
      <name val="Baskerville Old Face"/>
      <family val="1"/>
    </font>
    <font>
      <b/>
      <sz val="14"/>
      <color rgb="FFFF0000"/>
      <name val="Arial"/>
      <family val="2"/>
    </font>
    <font>
      <b/>
      <u/>
      <sz val="14"/>
      <color rgb="FFFFC000"/>
      <name val="Arial"/>
      <family val="2"/>
    </font>
    <font>
      <b/>
      <u/>
      <sz val="14"/>
      <color rgb="FFFFC000"/>
      <name val="Calibri"/>
      <family val="2"/>
      <scheme val="minor"/>
    </font>
    <font>
      <u/>
      <sz val="16"/>
      <name val="Arial"/>
      <family val="2"/>
    </font>
    <font>
      <u/>
      <sz val="18"/>
      <name val="Arial"/>
      <family val="2"/>
    </font>
    <font>
      <b/>
      <sz val="12"/>
      <color theme="3" tint="0.79998168889431442"/>
      <name val="Arial"/>
      <family val="2"/>
    </font>
    <font>
      <b/>
      <sz val="12"/>
      <color rgb="FFC00000"/>
      <name val="Arial"/>
      <family val="2"/>
    </font>
    <font>
      <sz val="10"/>
      <name val="Arial"/>
    </font>
    <font>
      <b/>
      <sz val="14"/>
      <color indexed="62"/>
      <name val="Arial"/>
      <family val="2"/>
    </font>
    <font>
      <sz val="14"/>
      <color indexed="12"/>
      <name val="Arial"/>
      <family val="2"/>
    </font>
    <font>
      <sz val="14"/>
      <color indexed="62"/>
      <name val="Arial"/>
      <family val="2"/>
    </font>
    <font>
      <sz val="14"/>
      <color indexed="10"/>
      <name val="Arial"/>
      <family val="2"/>
    </font>
    <font>
      <sz val="11"/>
      <color indexed="8"/>
      <name val="Calibri"/>
      <family val="2"/>
    </font>
    <font>
      <b/>
      <sz val="12"/>
      <color indexed="62"/>
      <name val="Arial"/>
      <family val="2"/>
    </font>
    <font>
      <b/>
      <sz val="14"/>
      <name val="Calibri"/>
      <family val="2"/>
    </font>
    <font>
      <sz val="12"/>
      <color indexed="60"/>
      <name val="Arabic Transparent"/>
    </font>
    <font>
      <b/>
      <sz val="12"/>
      <color indexed="60"/>
      <name val="Arabic Transparent"/>
    </font>
    <font>
      <b/>
      <sz val="12"/>
      <name val="Arabic Transparent"/>
    </font>
    <font>
      <b/>
      <sz val="12"/>
      <color rgb="FF92D050"/>
      <name val="Arial"/>
      <family val="2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name val="Arabic Typesetting"/>
      <family val="4"/>
    </font>
    <font>
      <b/>
      <sz val="18"/>
      <color theme="1"/>
      <name val="Arabic Typesetting"/>
      <family val="4"/>
    </font>
    <font>
      <u/>
      <sz val="20"/>
      <color theme="1"/>
      <name val="Calibri"/>
      <family val="2"/>
      <scheme val="minor"/>
    </font>
    <font>
      <b/>
      <u/>
      <sz val="18"/>
      <name val="Andalus"/>
      <family val="1"/>
    </font>
    <font>
      <b/>
      <sz val="18"/>
      <color theme="1"/>
      <name val="Andalus"/>
      <family val="1"/>
    </font>
    <font>
      <b/>
      <sz val="14"/>
      <color theme="1"/>
      <name val="Andalus"/>
      <family val="1"/>
    </font>
    <font>
      <b/>
      <u/>
      <sz val="14"/>
      <color rgb="FF002060"/>
      <name val="Calibri"/>
      <family val="2"/>
      <scheme val="minor"/>
    </font>
    <font>
      <b/>
      <sz val="18"/>
      <color rgb="FF00B0F0"/>
      <name val="Arabic Typesetting"/>
      <family val="4"/>
    </font>
    <font>
      <b/>
      <sz val="14"/>
      <color rgb="FF00B0F0"/>
      <name val="Times New Roman"/>
      <family val="1"/>
    </font>
    <font>
      <b/>
      <sz val="14"/>
      <color rgb="FF00B0F0"/>
      <name val="ae_AlMateen"/>
    </font>
    <font>
      <b/>
      <sz val="14"/>
      <color rgb="FFFF0000"/>
      <name val="Times New Roman"/>
      <family val="1"/>
    </font>
    <font>
      <b/>
      <sz val="14"/>
      <color rgb="FFFF0000"/>
      <name val="ae_AlMateen"/>
    </font>
    <font>
      <sz val="14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/>
      <diagonal/>
    </border>
    <border>
      <left/>
      <right/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/>
      <top/>
      <bottom/>
      <diagonal/>
    </border>
    <border>
      <left/>
      <right style="thin">
        <color indexed="48"/>
      </right>
      <top/>
      <bottom/>
      <diagonal/>
    </border>
    <border>
      <left/>
      <right/>
      <top/>
      <bottom style="dotted">
        <color indexed="48"/>
      </bottom>
      <diagonal/>
    </border>
    <border>
      <left/>
      <right/>
      <top style="dotted">
        <color indexed="48"/>
      </top>
      <bottom/>
      <diagonal/>
    </border>
    <border>
      <left/>
      <right/>
      <top/>
      <bottom style="medium">
        <color indexed="48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/>
      <top/>
      <bottom style="hair">
        <color indexed="64"/>
      </bottom>
      <diagonal/>
    </border>
    <border>
      <left/>
      <right/>
      <top style="dotted">
        <color indexed="48"/>
      </top>
      <bottom style="thin">
        <color indexed="48"/>
      </bottom>
      <diagonal/>
    </border>
    <border>
      <left style="thin">
        <color indexed="48"/>
      </left>
      <right/>
      <top style="dotted">
        <color indexed="48"/>
      </top>
      <bottom/>
      <diagonal/>
    </border>
    <border>
      <left/>
      <right style="thin">
        <color indexed="48"/>
      </right>
      <top style="dotted">
        <color indexed="48"/>
      </top>
      <bottom/>
      <diagonal/>
    </border>
    <border>
      <left style="thin">
        <color indexed="48"/>
      </left>
      <right/>
      <top/>
      <bottom style="dotted">
        <color indexed="48"/>
      </bottom>
      <diagonal/>
    </border>
    <border>
      <left/>
      <right style="thin">
        <color indexed="48"/>
      </right>
      <top/>
      <bottom style="dotted">
        <color indexed="48"/>
      </bottom>
      <diagonal/>
    </border>
    <border>
      <left style="thin">
        <color indexed="48"/>
      </left>
      <right/>
      <top style="hair">
        <color indexed="64"/>
      </top>
      <bottom style="thin">
        <color indexed="48"/>
      </bottom>
      <diagonal/>
    </border>
    <border>
      <left/>
      <right/>
      <top style="hair">
        <color indexed="64"/>
      </top>
      <bottom style="thin">
        <color indexed="48"/>
      </bottom>
      <diagonal/>
    </border>
    <border>
      <left/>
      <right style="thin">
        <color indexed="48"/>
      </right>
      <top style="dotted">
        <color indexed="48"/>
      </top>
      <bottom style="thin">
        <color indexed="48"/>
      </bottom>
      <diagonal/>
    </border>
    <border>
      <left style="thin">
        <color indexed="48"/>
      </left>
      <right/>
      <top style="dotted">
        <color indexed="48"/>
      </top>
      <bottom style="thin">
        <color indexed="4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3" fillId="0" borderId="0"/>
    <xf numFmtId="0" fontId="40" fillId="0" borderId="0"/>
    <xf numFmtId="43" fontId="41" fillId="0" borderId="0" applyFont="0" applyFill="0" applyBorder="0" applyAlignment="0" applyProtection="0"/>
    <xf numFmtId="172" fontId="40" fillId="0" borderId="0" applyFont="0" applyFill="0" applyBorder="0" applyAlignment="0" applyProtection="0"/>
    <xf numFmtId="0" fontId="83" fillId="0" borderId="0"/>
    <xf numFmtId="2" fontId="40" fillId="0" borderId="0"/>
    <xf numFmtId="0" fontId="88" fillId="0" borderId="0"/>
  </cellStyleXfs>
  <cellXfs count="760">
    <xf numFmtId="0" fontId="0" fillId="0" borderId="0" xfId="0"/>
    <xf numFmtId="0" fontId="2" fillId="0" borderId="0" xfId="0" applyFont="1"/>
    <xf numFmtId="0" fontId="2" fillId="0" borderId="0" xfId="0" applyFont="1" applyAlignment="1"/>
    <xf numFmtId="164" fontId="2" fillId="0" borderId="1" xfId="0" applyNumberFormat="1" applyFont="1" applyBorder="1"/>
    <xf numFmtId="0" fontId="2" fillId="0" borderId="1" xfId="0" applyFont="1" applyBorder="1"/>
    <xf numFmtId="0" fontId="8" fillId="0" borderId="2" xfId="0" applyFont="1" applyBorder="1" applyAlignment="1">
      <alignment horizontal="center"/>
    </xf>
    <xf numFmtId="164" fontId="2" fillId="0" borderId="0" xfId="0" applyNumberFormat="1" applyFont="1"/>
    <xf numFmtId="165" fontId="10" fillId="0" borderId="1" xfId="0" applyNumberFormat="1" applyFont="1" applyBorder="1" applyAlignment="1">
      <alignment vertical="center"/>
    </xf>
    <xf numFmtId="0" fontId="2" fillId="0" borderId="0" xfId="0" applyFont="1" applyBorder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/>
    </xf>
    <xf numFmtId="43" fontId="2" fillId="0" borderId="0" xfId="0" applyNumberFormat="1" applyFont="1" applyBorder="1" applyAlignment="1">
      <alignment vertical="center"/>
    </xf>
    <xf numFmtId="0" fontId="11" fillId="0" borderId="1" xfId="0" applyFont="1" applyBorder="1"/>
    <xf numFmtId="43" fontId="2" fillId="0" borderId="0" xfId="0" applyNumberFormat="1" applyFont="1" applyBorder="1" applyAlignment="1">
      <alignment horizontal="center" vertical="center"/>
    </xf>
    <xf numFmtId="43" fontId="6" fillId="0" borderId="0" xfId="0" applyNumberFormat="1" applyFont="1" applyBorder="1" applyAlignment="1">
      <alignment vertical="center"/>
    </xf>
    <xf numFmtId="43" fontId="6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Alignment="1"/>
    <xf numFmtId="0" fontId="12" fillId="0" borderId="0" xfId="0" applyFont="1"/>
    <xf numFmtId="0" fontId="12" fillId="0" borderId="0" xfId="0" applyFont="1" applyAlignment="1">
      <alignment horizontal="right"/>
    </xf>
    <xf numFmtId="0" fontId="14" fillId="2" borderId="0" xfId="1" applyFont="1" applyFill="1"/>
    <xf numFmtId="0" fontId="15" fillId="2" borderId="0" xfId="1" applyFont="1" applyFill="1"/>
    <xf numFmtId="0" fontId="17" fillId="2" borderId="0" xfId="1" applyFont="1" applyFill="1" applyAlignment="1"/>
    <xf numFmtId="0" fontId="14" fillId="0" borderId="0" xfId="1" applyFont="1" applyFill="1"/>
    <xf numFmtId="0" fontId="17" fillId="2" borderId="0" xfId="1" applyFont="1" applyFill="1" applyBorder="1" applyAlignment="1"/>
    <xf numFmtId="0" fontId="19" fillId="0" borderId="0" xfId="1" applyFont="1" applyFill="1" applyAlignment="1">
      <alignment horizontal="left"/>
    </xf>
    <xf numFmtId="0" fontId="15" fillId="2" borderId="10" xfId="1" applyFont="1" applyFill="1" applyBorder="1"/>
    <xf numFmtId="0" fontId="15" fillId="2" borderId="11" xfId="1" applyFont="1" applyFill="1" applyBorder="1"/>
    <xf numFmtId="0" fontId="15" fillId="2" borderId="12" xfId="1" applyFont="1" applyFill="1" applyBorder="1"/>
    <xf numFmtId="0" fontId="15" fillId="2" borderId="0" xfId="1" applyFont="1" applyFill="1" applyBorder="1"/>
    <xf numFmtId="0" fontId="15" fillId="2" borderId="0" xfId="1" applyFont="1" applyFill="1" applyBorder="1" applyAlignment="1"/>
    <xf numFmtId="0" fontId="15" fillId="2" borderId="17" xfId="1" applyFont="1" applyFill="1" applyBorder="1"/>
    <xf numFmtId="0" fontId="15" fillId="2" borderId="13" xfId="1" applyFont="1" applyFill="1" applyBorder="1"/>
    <xf numFmtId="0" fontId="15" fillId="2" borderId="14" xfId="1" applyFont="1" applyFill="1" applyBorder="1" applyAlignment="1"/>
    <xf numFmtId="0" fontId="15" fillId="2" borderId="14" xfId="1" applyFont="1" applyFill="1" applyBorder="1"/>
    <xf numFmtId="0" fontId="15" fillId="2" borderId="18" xfId="1" applyFont="1" applyFill="1" applyBorder="1"/>
    <xf numFmtId="0" fontId="15" fillId="2" borderId="9" xfId="1" applyFont="1" applyFill="1" applyBorder="1"/>
    <xf numFmtId="0" fontId="15" fillId="2" borderId="19" xfId="1" applyFont="1" applyFill="1" applyBorder="1"/>
    <xf numFmtId="0" fontId="15" fillId="2" borderId="9" xfId="1" applyFont="1" applyFill="1" applyBorder="1" applyAlignment="1"/>
    <xf numFmtId="0" fontId="15" fillId="2" borderId="0" xfId="1" applyFont="1" applyFill="1" applyAlignment="1"/>
    <xf numFmtId="0" fontId="15" fillId="2" borderId="12" xfId="1" applyFont="1" applyFill="1" applyBorder="1" applyAlignment="1"/>
    <xf numFmtId="0" fontId="15" fillId="2" borderId="0" xfId="1" applyFont="1" applyFill="1" applyBorder="1" applyAlignment="1">
      <alignment horizontal="right"/>
    </xf>
    <xf numFmtId="0" fontId="15" fillId="2" borderId="0" xfId="1" applyFont="1" applyFill="1" applyBorder="1" applyAlignment="1">
      <alignment horizontal="left"/>
    </xf>
    <xf numFmtId="0" fontId="15" fillId="2" borderId="16" xfId="1" applyFont="1" applyFill="1" applyBorder="1"/>
    <xf numFmtId="0" fontId="15" fillId="2" borderId="21" xfId="1" applyFont="1" applyFill="1" applyBorder="1"/>
    <xf numFmtId="0" fontId="19" fillId="0" borderId="0" xfId="1" applyFont="1" applyFill="1" applyBorder="1" applyAlignment="1"/>
    <xf numFmtId="0" fontId="24" fillId="2" borderId="0" xfId="1" applyFont="1" applyFill="1"/>
    <xf numFmtId="0" fontId="24" fillId="2" borderId="0" xfId="1" applyFont="1" applyFill="1" applyBorder="1"/>
    <xf numFmtId="0" fontId="22" fillId="2" borderId="0" xfId="1" applyFont="1" applyFill="1" applyBorder="1" applyAlignment="1">
      <alignment horizontal="left"/>
    </xf>
    <xf numFmtId="49" fontId="15" fillId="2" borderId="0" xfId="1" applyNumberFormat="1" applyFont="1" applyFill="1" applyBorder="1"/>
    <xf numFmtId="0" fontId="14" fillId="2" borderId="0" xfId="1" applyFont="1" applyFill="1" applyBorder="1"/>
    <xf numFmtId="0" fontId="15" fillId="2" borderId="15" xfId="1" applyFont="1" applyFill="1" applyBorder="1"/>
    <xf numFmtId="0" fontId="15" fillId="2" borderId="15" xfId="1" applyFont="1" applyFill="1" applyBorder="1" applyAlignment="1"/>
    <xf numFmtId="0" fontId="24" fillId="2" borderId="15" xfId="1" applyFont="1" applyFill="1" applyBorder="1"/>
    <xf numFmtId="0" fontId="22" fillId="2" borderId="0" xfId="1" applyFont="1" applyFill="1" applyBorder="1" applyAlignment="1"/>
    <xf numFmtId="0" fontId="22" fillId="2" borderId="15" xfId="1" applyFont="1" applyFill="1" applyBorder="1" applyAlignment="1"/>
    <xf numFmtId="0" fontId="20" fillId="2" borderId="9" xfId="1" applyFont="1" applyFill="1" applyBorder="1" applyAlignment="1">
      <alignment vertical="center"/>
    </xf>
    <xf numFmtId="0" fontId="20" fillId="2" borderId="0" xfId="1" applyFont="1" applyFill="1" applyBorder="1" applyAlignment="1">
      <alignment vertical="center"/>
    </xf>
    <xf numFmtId="0" fontId="20" fillId="2" borderId="12" xfId="1" applyFont="1" applyFill="1" applyBorder="1" applyAlignment="1">
      <alignment vertical="center"/>
    </xf>
    <xf numFmtId="0" fontId="23" fillId="2" borderId="0" xfId="1" applyFont="1" applyFill="1" applyBorder="1"/>
    <xf numFmtId="14" fontId="14" fillId="0" borderId="0" xfId="1" applyNumberFormat="1" applyFont="1" applyFill="1"/>
    <xf numFmtId="0" fontId="2" fillId="0" borderId="0" xfId="0" applyFont="1" applyAlignment="1">
      <alignment horizontal="left"/>
    </xf>
    <xf numFmtId="0" fontId="7" fillId="0" borderId="0" xfId="0" applyFont="1" applyBorder="1" applyAlignment="1">
      <alignment vertical="center"/>
    </xf>
    <xf numFmtId="43" fontId="6" fillId="0" borderId="0" xfId="0" applyNumberFormat="1" applyFont="1" applyBorder="1" applyAlignment="1"/>
    <xf numFmtId="169" fontId="2" fillId="0" borderId="0" xfId="0" applyNumberFormat="1" applyFont="1"/>
    <xf numFmtId="170" fontId="2" fillId="0" borderId="0" xfId="0" applyNumberFormat="1" applyFont="1" applyBorder="1" applyAlignment="1"/>
    <xf numFmtId="0" fontId="22" fillId="2" borderId="0" xfId="1" applyFont="1" applyFill="1" applyBorder="1" applyAlignment="1">
      <alignment horizontal="left"/>
    </xf>
    <xf numFmtId="0" fontId="15" fillId="2" borderId="0" xfId="1" applyFont="1" applyFill="1" applyBorder="1" applyAlignment="1">
      <alignment horizontal="right"/>
    </xf>
    <xf numFmtId="0" fontId="22" fillId="2" borderId="0" xfId="1" applyFont="1" applyFill="1" applyBorder="1" applyAlignment="1"/>
    <xf numFmtId="0" fontId="13" fillId="2" borderId="0" xfId="1" applyFill="1"/>
    <xf numFmtId="0" fontId="43" fillId="2" borderId="0" xfId="1" applyFont="1" applyFill="1"/>
    <xf numFmtId="0" fontId="13" fillId="0" borderId="0" xfId="1" applyFill="1"/>
    <xf numFmtId="0" fontId="43" fillId="2" borderId="0" xfId="1" applyFont="1" applyFill="1" applyBorder="1"/>
    <xf numFmtId="0" fontId="43" fillId="2" borderId="10" xfId="1" applyFont="1" applyFill="1" applyBorder="1"/>
    <xf numFmtId="0" fontId="43" fillId="2" borderId="11" xfId="1" applyFont="1" applyFill="1" applyBorder="1"/>
    <xf numFmtId="0" fontId="43" fillId="2" borderId="12" xfId="1" applyFont="1" applyFill="1" applyBorder="1"/>
    <xf numFmtId="0" fontId="43" fillId="2" borderId="11" xfId="1" applyFont="1" applyFill="1" applyBorder="1" applyAlignment="1">
      <alignment wrapText="1" readingOrder="1"/>
    </xf>
    <xf numFmtId="0" fontId="43" fillId="2" borderId="26" xfId="1" applyFont="1" applyFill="1" applyBorder="1"/>
    <xf numFmtId="0" fontId="43" fillId="2" borderId="27" xfId="1" applyFont="1" applyFill="1" applyBorder="1"/>
    <xf numFmtId="0" fontId="43" fillId="2" borderId="21" xfId="1" applyFont="1" applyFill="1" applyBorder="1"/>
    <xf numFmtId="0" fontId="43" fillId="2" borderId="28" xfId="1" applyFont="1" applyFill="1" applyBorder="1"/>
    <xf numFmtId="0" fontId="43" fillId="2" borderId="29" xfId="1" applyFont="1" applyFill="1" applyBorder="1"/>
    <xf numFmtId="0" fontId="43" fillId="2" borderId="9" xfId="1" applyFont="1" applyFill="1" applyBorder="1"/>
    <xf numFmtId="0" fontId="43" fillId="2" borderId="0" xfId="1" applyFont="1" applyFill="1" applyAlignment="1"/>
    <xf numFmtId="0" fontId="22" fillId="2" borderId="0" xfId="1" applyFont="1" applyFill="1" applyBorder="1" applyAlignment="1"/>
    <xf numFmtId="0" fontId="57" fillId="2" borderId="0" xfId="1" applyFont="1" applyFill="1" applyBorder="1"/>
    <xf numFmtId="0" fontId="14" fillId="2" borderId="11" xfId="1" applyFont="1" applyFill="1" applyBorder="1"/>
    <xf numFmtId="0" fontId="15" fillId="0" borderId="10" xfId="1" applyFont="1" applyFill="1" applyBorder="1"/>
    <xf numFmtId="0" fontId="16" fillId="0" borderId="11" xfId="1" applyFont="1" applyFill="1" applyBorder="1" applyAlignment="1"/>
    <xf numFmtId="0" fontId="17" fillId="0" borderId="11" xfId="1" applyFont="1" applyFill="1" applyBorder="1" applyAlignment="1"/>
    <xf numFmtId="0" fontId="15" fillId="0" borderId="11" xfId="1" applyFont="1" applyFill="1" applyBorder="1"/>
    <xf numFmtId="0" fontId="18" fillId="0" borderId="11" xfId="1" applyFont="1" applyFill="1" applyBorder="1" applyAlignment="1"/>
    <xf numFmtId="0" fontId="18" fillId="0" borderId="12" xfId="1" applyFont="1" applyFill="1" applyBorder="1" applyAlignment="1"/>
    <xf numFmtId="0" fontId="18" fillId="2" borderId="13" xfId="1" applyFont="1" applyFill="1" applyBorder="1" applyAlignment="1"/>
    <xf numFmtId="0" fontId="18" fillId="2" borderId="0" xfId="1" applyFont="1" applyFill="1" applyBorder="1" applyAlignment="1"/>
    <xf numFmtId="0" fontId="18" fillId="2" borderId="4" xfId="1" applyFont="1" applyFill="1" applyBorder="1" applyAlignment="1"/>
    <xf numFmtId="0" fontId="15" fillId="0" borderId="13" xfId="1" applyFont="1" applyFill="1" applyBorder="1"/>
    <xf numFmtId="0" fontId="16" fillId="0" borderId="0" xfId="1" applyFont="1" applyFill="1" applyBorder="1" applyAlignment="1"/>
    <xf numFmtId="0" fontId="18" fillId="0" borderId="0" xfId="1" applyFont="1" applyFill="1" applyBorder="1" applyAlignment="1"/>
    <xf numFmtId="0" fontId="18" fillId="0" borderId="14" xfId="1" applyFont="1" applyFill="1" applyBorder="1" applyAlignment="1"/>
    <xf numFmtId="0" fontId="20" fillId="0" borderId="0" xfId="1" applyFont="1" applyFill="1" applyBorder="1" applyAlignment="1"/>
    <xf numFmtId="0" fontId="21" fillId="0" borderId="0" xfId="1" applyFont="1" applyFill="1" applyBorder="1" applyAlignment="1"/>
    <xf numFmtId="0" fontId="21" fillId="0" borderId="14" xfId="1" applyFont="1" applyFill="1" applyBorder="1" applyAlignment="1"/>
    <xf numFmtId="0" fontId="21" fillId="2" borderId="0" xfId="1" applyFont="1" applyFill="1" applyBorder="1" applyAlignment="1"/>
    <xf numFmtId="0" fontId="15" fillId="0" borderId="0" xfId="1" applyFont="1" applyFill="1" applyBorder="1"/>
    <xf numFmtId="0" fontId="15" fillId="0" borderId="14" xfId="1" applyFont="1" applyFill="1" applyBorder="1"/>
    <xf numFmtId="0" fontId="21" fillId="0" borderId="11" xfId="1" applyFont="1" applyFill="1" applyBorder="1" applyAlignment="1"/>
    <xf numFmtId="0" fontId="21" fillId="0" borderId="12" xfId="1" applyFont="1" applyFill="1" applyBorder="1" applyAlignment="1"/>
    <xf numFmtId="0" fontId="22" fillId="0" borderId="0" xfId="1" applyFont="1" applyFill="1" applyBorder="1" applyAlignment="1"/>
    <xf numFmtId="0" fontId="23" fillId="0" borderId="0" xfId="1" applyFont="1" applyFill="1" applyBorder="1" applyAlignment="1"/>
    <xf numFmtId="0" fontId="24" fillId="0" borderId="0" xfId="1" applyFont="1" applyFill="1" applyBorder="1" applyAlignment="1"/>
    <xf numFmtId="0" fontId="24" fillId="0" borderId="14" xfId="1" applyFont="1" applyFill="1" applyBorder="1" applyAlignment="1"/>
    <xf numFmtId="0" fontId="15" fillId="0" borderId="0" xfId="1" applyFont="1" applyFill="1" applyBorder="1" applyAlignment="1"/>
    <xf numFmtId="0" fontId="23" fillId="0" borderId="14" xfId="1" applyFont="1" applyFill="1" applyBorder="1" applyAlignment="1"/>
    <xf numFmtId="0" fontId="15" fillId="0" borderId="18" xfId="1" applyFont="1" applyFill="1" applyBorder="1"/>
    <xf numFmtId="0" fontId="15" fillId="0" borderId="9" xfId="1" applyFont="1" applyFill="1" applyBorder="1"/>
    <xf numFmtId="0" fontId="15" fillId="0" borderId="19" xfId="1" applyFont="1" applyFill="1" applyBorder="1"/>
    <xf numFmtId="0" fontId="25" fillId="0" borderId="0" xfId="1" applyFont="1" applyFill="1" applyBorder="1" applyAlignment="1"/>
    <xf numFmtId="0" fontId="63" fillId="0" borderId="0" xfId="1" applyFont="1" applyFill="1" applyBorder="1" applyAlignment="1"/>
    <xf numFmtId="0" fontId="25" fillId="0" borderId="14" xfId="1" applyFont="1" applyFill="1" applyBorder="1" applyAlignment="1"/>
    <xf numFmtId="0" fontId="25" fillId="2" borderId="0" xfId="1" applyFont="1" applyFill="1" applyBorder="1" applyAlignment="1"/>
    <xf numFmtId="0" fontId="20" fillId="0" borderId="0" xfId="1" applyFont="1" applyFill="1" applyBorder="1" applyAlignment="1">
      <alignment vertical="center"/>
    </xf>
    <xf numFmtId="0" fontId="20" fillId="0" borderId="14" xfId="1" applyFont="1" applyFill="1" applyBorder="1" applyAlignment="1">
      <alignment vertical="center"/>
    </xf>
    <xf numFmtId="0" fontId="15" fillId="0" borderId="9" xfId="1" applyFont="1" applyFill="1" applyBorder="1" applyAlignment="1"/>
    <xf numFmtId="0" fontId="28" fillId="0" borderId="0" xfId="1" applyFont="1" applyFill="1" applyBorder="1" applyAlignment="1"/>
    <xf numFmtId="0" fontId="26" fillId="0" borderId="0" xfId="1" applyFont="1" applyFill="1" applyBorder="1" applyAlignment="1"/>
    <xf numFmtId="0" fontId="26" fillId="0" borderId="16" xfId="1" applyFont="1" applyFill="1" applyBorder="1" applyAlignment="1"/>
    <xf numFmtId="0" fontId="26" fillId="0" borderId="14" xfId="1" applyFont="1" applyFill="1" applyBorder="1" applyAlignment="1"/>
    <xf numFmtId="0" fontId="26" fillId="2" borderId="0" xfId="1" applyFont="1" applyFill="1" applyBorder="1" applyAlignment="1"/>
    <xf numFmtId="0" fontId="24" fillId="2" borderId="0" xfId="1" applyFont="1" applyFill="1" applyBorder="1" applyAlignment="1"/>
    <xf numFmtId="0" fontId="14" fillId="0" borderId="0" xfId="1" applyFont="1" applyFill="1" applyBorder="1"/>
    <xf numFmtId="0" fontId="28" fillId="0" borderId="16" xfId="1" applyFont="1" applyFill="1" applyBorder="1" applyAlignment="1"/>
    <xf numFmtId="166" fontId="26" fillId="0" borderId="16" xfId="1" applyNumberFormat="1" applyFont="1" applyFill="1" applyBorder="1" applyAlignment="1"/>
    <xf numFmtId="166" fontId="26" fillId="0" borderId="0" xfId="1" applyNumberFormat="1" applyFont="1" applyFill="1" applyBorder="1" applyAlignment="1"/>
    <xf numFmtId="166" fontId="26" fillId="0" borderId="14" xfId="1" applyNumberFormat="1" applyFont="1" applyFill="1" applyBorder="1" applyAlignment="1"/>
    <xf numFmtId="0" fontId="30" fillId="0" borderId="0" xfId="1" applyFont="1" applyFill="1" applyBorder="1" applyAlignment="1"/>
    <xf numFmtId="0" fontId="29" fillId="0" borderId="0" xfId="1" applyFont="1" applyFill="1" applyBorder="1" applyAlignment="1"/>
    <xf numFmtId="0" fontId="29" fillId="0" borderId="14" xfId="1" applyFont="1" applyFill="1" applyBorder="1" applyAlignment="1"/>
    <xf numFmtId="0" fontId="29" fillId="2" borderId="0" xfId="1" applyFont="1" applyFill="1" applyBorder="1" applyAlignment="1"/>
    <xf numFmtId="0" fontId="24" fillId="2" borderId="0" xfId="1" applyFont="1" applyFill="1" applyBorder="1" applyAlignment="1">
      <alignment vertical="center"/>
    </xf>
    <xf numFmtId="0" fontId="30" fillId="0" borderId="14" xfId="1" applyFont="1" applyFill="1" applyBorder="1" applyAlignment="1"/>
    <xf numFmtId="0" fontId="30" fillId="2" borderId="0" xfId="1" applyFont="1" applyFill="1" applyBorder="1" applyAlignment="1"/>
    <xf numFmtId="8" fontId="14" fillId="0" borderId="0" xfId="1" applyNumberFormat="1" applyFont="1" applyFill="1"/>
    <xf numFmtId="0" fontId="15" fillId="0" borderId="0" xfId="1" applyFont="1" applyFill="1" applyBorder="1" applyAlignment="1">
      <alignment horizontal="left"/>
    </xf>
    <xf numFmtId="0" fontId="23" fillId="2" borderId="0" xfId="1" applyFont="1" applyFill="1" applyBorder="1" applyAlignment="1"/>
    <xf numFmtId="0" fontId="23" fillId="0" borderId="11" xfId="1" applyFont="1" applyFill="1" applyBorder="1" applyAlignment="1"/>
    <xf numFmtId="0" fontId="20" fillId="0" borderId="14" xfId="1" applyFont="1" applyFill="1" applyBorder="1" applyAlignment="1"/>
    <xf numFmtId="0" fontId="20" fillId="2" borderId="0" xfId="1" applyFont="1" applyFill="1" applyBorder="1" applyAlignment="1"/>
    <xf numFmtId="0" fontId="30" fillId="0" borderId="0" xfId="1" applyNumberFormat="1" applyFont="1" applyFill="1" applyBorder="1" applyAlignment="1"/>
    <xf numFmtId="0" fontId="30" fillId="0" borderId="14" xfId="1" applyNumberFormat="1" applyFont="1" applyFill="1" applyBorder="1" applyAlignment="1"/>
    <xf numFmtId="0" fontId="30" fillId="2" borderId="0" xfId="1" applyNumberFormat="1" applyFont="1" applyFill="1" applyBorder="1" applyAlignment="1"/>
    <xf numFmtId="0" fontId="22" fillId="0" borderId="0" xfId="1" applyFont="1" applyFill="1" applyBorder="1" applyAlignment="1">
      <alignment horizontal="left"/>
    </xf>
    <xf numFmtId="0" fontId="15" fillId="0" borderId="15" xfId="1" applyFont="1" applyFill="1" applyBorder="1"/>
    <xf numFmtId="0" fontId="28" fillId="0" borderId="15" xfId="1" applyFont="1" applyFill="1" applyBorder="1" applyAlignment="1"/>
    <xf numFmtId="0" fontId="22" fillId="0" borderId="15" xfId="1" applyFont="1" applyFill="1" applyBorder="1" applyAlignment="1"/>
    <xf numFmtId="0" fontId="29" fillId="0" borderId="15" xfId="1" applyNumberFormat="1" applyFont="1" applyFill="1" applyBorder="1" applyAlignment="1"/>
    <xf numFmtId="0" fontId="6" fillId="0" borderId="15" xfId="2" applyNumberFormat="1" applyFont="1" applyFill="1" applyBorder="1" applyAlignment="1"/>
    <xf numFmtId="0" fontId="6" fillId="0" borderId="0" xfId="2" applyNumberFormat="1" applyFont="1" applyFill="1" applyBorder="1" applyAlignment="1"/>
    <xf numFmtId="0" fontId="6" fillId="0" borderId="14" xfId="2" applyNumberFormat="1" applyFont="1" applyFill="1" applyBorder="1" applyAlignment="1"/>
    <xf numFmtId="0" fontId="6" fillId="0" borderId="0" xfId="2" applyNumberFormat="1" applyFont="1" applyBorder="1" applyAlignment="1"/>
    <xf numFmtId="167" fontId="26" fillId="0" borderId="0" xfId="1" applyNumberFormat="1" applyFont="1" applyFill="1" applyBorder="1" applyAlignment="1"/>
    <xf numFmtId="0" fontId="29" fillId="0" borderId="0" xfId="1" applyNumberFormat="1" applyFont="1" applyFill="1" applyBorder="1" applyAlignment="1"/>
    <xf numFmtId="0" fontId="2" fillId="0" borderId="0" xfId="2" applyNumberFormat="1" applyFont="1" applyFill="1" applyBorder="1" applyAlignment="1"/>
    <xf numFmtId="0" fontId="2" fillId="0" borderId="14" xfId="2" applyNumberFormat="1" applyFont="1" applyFill="1" applyBorder="1" applyAlignment="1"/>
    <xf numFmtId="0" fontId="2" fillId="0" borderId="0" xfId="2" applyNumberFormat="1" applyFont="1" applyBorder="1" applyAlignment="1"/>
    <xf numFmtId="0" fontId="33" fillId="0" borderId="0" xfId="1" applyNumberFormat="1" applyFont="1" applyFill="1" applyBorder="1" applyAlignment="1"/>
    <xf numFmtId="0" fontId="34" fillId="0" borderId="0" xfId="2" applyNumberFormat="1" applyFont="1" applyFill="1" applyBorder="1" applyAlignment="1"/>
    <xf numFmtId="0" fontId="34" fillId="0" borderId="14" xfId="2" applyNumberFormat="1" applyFont="1" applyFill="1" applyBorder="1" applyAlignment="1"/>
    <xf numFmtId="0" fontId="34" fillId="0" borderId="0" xfId="2" applyNumberFormat="1" applyFont="1" applyBorder="1" applyAlignment="1"/>
    <xf numFmtId="0" fontId="15" fillId="0" borderId="17" xfId="1" applyFont="1" applyFill="1" applyBorder="1"/>
    <xf numFmtId="49" fontId="15" fillId="0" borderId="17" xfId="1" applyNumberFormat="1" applyFont="1" applyFill="1" applyBorder="1"/>
    <xf numFmtId="168" fontId="6" fillId="0" borderId="14" xfId="2" applyNumberFormat="1" applyFont="1" applyFill="1" applyBorder="1" applyAlignment="1"/>
    <xf numFmtId="0" fontId="15" fillId="0" borderId="16" xfId="1" applyFont="1" applyFill="1" applyBorder="1"/>
    <xf numFmtId="1" fontId="35" fillId="0" borderId="0" xfId="1" applyNumberFormat="1" applyFont="1" applyFill="1" applyBorder="1" applyAlignment="1"/>
    <xf numFmtId="168" fontId="26" fillId="0" borderId="0" xfId="1" applyNumberFormat="1" applyFont="1" applyFill="1" applyBorder="1" applyAlignment="1"/>
    <xf numFmtId="168" fontId="6" fillId="0" borderId="0" xfId="2" applyNumberFormat="1" applyFont="1" applyFill="1" applyBorder="1" applyAlignment="1"/>
    <xf numFmtId="1" fontId="26" fillId="2" borderId="0" xfId="1" applyNumberFormat="1" applyFont="1" applyFill="1" applyBorder="1" applyAlignment="1"/>
    <xf numFmtId="168" fontId="26" fillId="2" borderId="0" xfId="1" applyNumberFormat="1" applyFont="1" applyFill="1" applyBorder="1" applyAlignment="1"/>
    <xf numFmtId="0" fontId="63" fillId="0" borderId="14" xfId="1" applyFont="1" applyFill="1" applyBorder="1" applyAlignment="1">
      <alignment vertical="center"/>
    </xf>
    <xf numFmtId="0" fontId="63" fillId="0" borderId="0" xfId="1" applyFont="1" applyFill="1" applyBorder="1" applyAlignment="1">
      <alignment vertical="center"/>
    </xf>
    <xf numFmtId="0" fontId="22" fillId="0" borderId="14" xfId="1" applyFont="1" applyFill="1" applyBorder="1" applyAlignment="1"/>
    <xf numFmtId="0" fontId="25" fillId="0" borderId="0" xfId="1" applyFont="1" applyFill="1" applyBorder="1" applyAlignment="1">
      <alignment vertical="center"/>
    </xf>
    <xf numFmtId="0" fontId="25" fillId="0" borderId="14" xfId="1" applyFont="1" applyFill="1" applyBorder="1" applyAlignment="1">
      <alignment vertical="center"/>
    </xf>
    <xf numFmtId="0" fontId="25" fillId="2" borderId="0" xfId="1" applyFont="1" applyFill="1" applyBorder="1" applyAlignment="1">
      <alignment vertical="center"/>
    </xf>
    <xf numFmtId="0" fontId="20" fillId="0" borderId="9" xfId="1" applyFont="1" applyFill="1" applyBorder="1" applyAlignment="1">
      <alignment vertical="center"/>
    </xf>
    <xf numFmtId="0" fontId="39" fillId="0" borderId="19" xfId="1" applyFont="1" applyFill="1" applyBorder="1" applyAlignment="1">
      <alignment horizontal="right" vertical="center" readingOrder="2"/>
    </xf>
    <xf numFmtId="0" fontId="39" fillId="0" borderId="0" xfId="1" applyFont="1" applyFill="1" applyBorder="1" applyAlignment="1">
      <alignment horizontal="right" vertical="center" readingOrder="2"/>
    </xf>
    <xf numFmtId="49" fontId="37" fillId="2" borderId="0" xfId="1" applyNumberFormat="1" applyFont="1" applyFill="1" applyBorder="1" applyAlignment="1"/>
    <xf numFmtId="0" fontId="38" fillId="2" borderId="0" xfId="1" applyFont="1" applyFill="1" applyBorder="1" applyAlignment="1"/>
    <xf numFmtId="0" fontId="15" fillId="2" borderId="30" xfId="1" applyFont="1" applyFill="1" applyBorder="1"/>
    <xf numFmtId="49" fontId="20" fillId="2" borderId="0" xfId="1" applyNumberFormat="1" applyFont="1" applyFill="1" applyBorder="1" applyAlignment="1"/>
    <xf numFmtId="49" fontId="21" fillId="2" borderId="0" xfId="1" applyNumberFormat="1" applyFont="1" applyFill="1" applyBorder="1" applyAlignment="1"/>
    <xf numFmtId="0" fontId="39" fillId="2" borderId="0" xfId="1" applyFont="1" applyFill="1" applyBorder="1" applyAlignment="1"/>
    <xf numFmtId="0" fontId="62" fillId="0" borderId="0" xfId="1" applyFont="1" applyFill="1" applyAlignment="1">
      <alignment vertical="center" wrapText="1"/>
    </xf>
    <xf numFmtId="0" fontId="0" fillId="3" borderId="0" xfId="0" applyFill="1"/>
    <xf numFmtId="0" fontId="2" fillId="0" borderId="0" xfId="0" applyFont="1" applyAlignment="1">
      <alignment horizontal="left" vertical="center"/>
    </xf>
    <xf numFmtId="43" fontId="6" fillId="0" borderId="0" xfId="0" applyNumberFormat="1" applyFont="1" applyBorder="1" applyAlignment="1">
      <alignment horizontal="center" vertical="top"/>
    </xf>
    <xf numFmtId="0" fontId="2" fillId="0" borderId="0" xfId="2" applyFont="1" applyFill="1"/>
    <xf numFmtId="0" fontId="3" fillId="0" borderId="0" xfId="2" applyFont="1" applyFill="1"/>
    <xf numFmtId="0" fontId="4" fillId="0" borderId="0" xfId="2" applyFont="1" applyFill="1" applyAlignment="1">
      <alignment horizontal="center"/>
    </xf>
    <xf numFmtId="0" fontId="5" fillId="0" borderId="0" xfId="2" applyFont="1" applyFill="1" applyAlignment="1">
      <alignment horizontal="left"/>
    </xf>
    <xf numFmtId="0" fontId="6" fillId="0" borderId="0" xfId="2" applyFont="1" applyFill="1"/>
    <xf numFmtId="0" fontId="6" fillId="0" borderId="0" xfId="2" applyFont="1" applyFill="1" applyAlignment="1">
      <alignment horizontal="right"/>
    </xf>
    <xf numFmtId="0" fontId="2" fillId="0" borderId="0" xfId="2" applyFont="1" applyFill="1" applyAlignment="1"/>
    <xf numFmtId="0" fontId="2" fillId="0" borderId="0" xfId="2" applyFont="1" applyFill="1" applyBorder="1"/>
    <xf numFmtId="0" fontId="2" fillId="0" borderId="0" xfId="2" applyFont="1" applyFill="1" applyBorder="1" applyAlignment="1">
      <alignment horizontal="center" vertical="center"/>
    </xf>
    <xf numFmtId="164" fontId="2" fillId="0" borderId="1" xfId="2" applyNumberFormat="1" applyFont="1" applyFill="1" applyBorder="1"/>
    <xf numFmtId="0" fontId="2" fillId="0" borderId="1" xfId="2" applyFont="1" applyFill="1" applyBorder="1"/>
    <xf numFmtId="43" fontId="6" fillId="0" borderId="0" xfId="2" applyNumberFormat="1" applyFont="1" applyFill="1" applyBorder="1" applyAlignment="1">
      <alignment vertical="center"/>
    </xf>
    <xf numFmtId="43" fontId="2" fillId="0" borderId="0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horizontal="center"/>
    </xf>
    <xf numFmtId="164" fontId="2" fillId="0" borderId="0" xfId="2" applyNumberFormat="1" applyFont="1" applyFill="1"/>
    <xf numFmtId="43" fontId="2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/>
    </xf>
    <xf numFmtId="165" fontId="10" fillId="0" borderId="1" xfId="2" applyNumberFormat="1" applyFont="1" applyFill="1" applyBorder="1" applyAlignment="1">
      <alignment vertical="center"/>
    </xf>
    <xf numFmtId="43" fontId="6" fillId="0" borderId="0" xfId="2" quotePrefix="1" applyNumberFormat="1" applyFont="1" applyFill="1" applyBorder="1" applyAlignment="1">
      <alignment vertical="center"/>
    </xf>
    <xf numFmtId="164" fontId="2" fillId="0" borderId="0" xfId="2" quotePrefix="1" applyNumberFormat="1" applyFont="1" applyFill="1"/>
    <xf numFmtId="0" fontId="2" fillId="0" borderId="0" xfId="2" applyFont="1" applyFill="1" applyBorder="1" applyAlignment="1"/>
    <xf numFmtId="43" fontId="2" fillId="0" borderId="0" xfId="2" applyNumberFormat="1" applyFont="1" applyFill="1" applyBorder="1" applyAlignment="1"/>
    <xf numFmtId="0" fontId="2" fillId="0" borderId="0" xfId="2" applyFont="1" applyFill="1" applyBorder="1" applyAlignment="1">
      <alignment horizontal="center" vertical="center" wrapText="1"/>
    </xf>
    <xf numFmtId="0" fontId="40" fillId="0" borderId="0" xfId="2" applyFill="1"/>
    <xf numFmtId="0" fontId="40" fillId="0" borderId="0" xfId="2" applyFont="1" applyFill="1"/>
    <xf numFmtId="0" fontId="4" fillId="0" borderId="0" xfId="2" applyFont="1" applyFill="1" applyAlignment="1"/>
    <xf numFmtId="43" fontId="73" fillId="0" borderId="0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74" fillId="0" borderId="0" xfId="2" applyFont="1" applyFill="1" applyBorder="1" applyAlignment="1">
      <alignment horizontal="center" vertical="center"/>
    </xf>
    <xf numFmtId="43" fontId="75" fillId="0" borderId="0" xfId="2" applyNumberFormat="1" applyFont="1" applyFill="1" applyBorder="1" applyAlignment="1">
      <alignment horizontal="left" vertical="center"/>
    </xf>
    <xf numFmtId="43" fontId="75" fillId="0" borderId="0" xfId="2" applyNumberFormat="1" applyFont="1" applyFill="1" applyBorder="1" applyAlignment="1">
      <alignment vertical="center"/>
    </xf>
    <xf numFmtId="164" fontId="2" fillId="0" borderId="0" xfId="2" applyNumberFormat="1" applyFont="1" applyFill="1" applyBorder="1"/>
    <xf numFmtId="0" fontId="2" fillId="0" borderId="0" xfId="0" quotePrefix="1" applyFont="1"/>
    <xf numFmtId="0" fontId="76" fillId="0" borderId="2" xfId="0" applyFont="1" applyBorder="1"/>
    <xf numFmtId="0" fontId="72" fillId="0" borderId="0" xfId="0" applyFont="1"/>
    <xf numFmtId="0" fontId="77" fillId="0" borderId="0" xfId="0" applyFont="1"/>
    <xf numFmtId="0" fontId="78" fillId="0" borderId="0" xfId="0" applyFont="1"/>
    <xf numFmtId="0" fontId="76" fillId="0" borderId="0" xfId="0" applyFont="1" applyBorder="1"/>
    <xf numFmtId="0" fontId="79" fillId="0" borderId="0" xfId="0" applyFont="1" applyAlignment="1">
      <alignment horizontal="left"/>
    </xf>
    <xf numFmtId="0" fontId="80" fillId="0" borderId="0" xfId="0" applyFont="1" applyAlignment="1">
      <alignment horizontal="left"/>
    </xf>
    <xf numFmtId="0" fontId="79" fillId="0" borderId="0" xfId="0" applyFont="1" applyAlignment="1">
      <alignment horizontal="left" vertical="center"/>
    </xf>
    <xf numFmtId="0" fontId="77" fillId="0" borderId="0" xfId="0" applyFont="1" applyFill="1"/>
    <xf numFmtId="0" fontId="2" fillId="4" borderId="1" xfId="5" applyFont="1" applyFill="1" applyBorder="1" applyAlignment="1">
      <alignment horizontal="center" vertical="center" wrapText="1"/>
    </xf>
    <xf numFmtId="0" fontId="2" fillId="4" borderId="1" xfId="5" applyFont="1" applyFill="1" applyBorder="1" applyAlignment="1">
      <alignment vertical="center" wrapText="1"/>
    </xf>
    <xf numFmtId="0" fontId="84" fillId="4" borderId="1" xfId="5" applyFont="1" applyFill="1" applyBorder="1" applyAlignment="1">
      <alignment vertical="center" wrapText="1"/>
    </xf>
    <xf numFmtId="0" fontId="84" fillId="4" borderId="1" xfId="5" applyFont="1" applyFill="1" applyBorder="1" applyAlignment="1">
      <alignment horizontal="center" vertical="center" wrapText="1"/>
    </xf>
    <xf numFmtId="0" fontId="84" fillId="4" borderId="31" xfId="5" applyFont="1" applyFill="1" applyBorder="1" applyAlignment="1">
      <alignment vertical="center" wrapText="1"/>
    </xf>
    <xf numFmtId="0" fontId="84" fillId="4" borderId="31" xfId="5" applyFont="1" applyFill="1" applyBorder="1" applyAlignment="1">
      <alignment horizontal="center" vertical="center" wrapText="1"/>
    </xf>
    <xf numFmtId="0" fontId="2" fillId="0" borderId="0" xfId="5" applyFont="1" applyAlignment="1">
      <alignment vertical="center" wrapText="1"/>
    </xf>
    <xf numFmtId="173" fontId="6" fillId="4" borderId="1" xfId="5" applyNumberFormat="1" applyFont="1" applyFill="1" applyBorder="1" applyAlignment="1">
      <alignment horizontal="center"/>
    </xf>
    <xf numFmtId="0" fontId="6" fillId="5" borderId="1" xfId="5" applyFont="1" applyFill="1" applyBorder="1"/>
    <xf numFmtId="0" fontId="6" fillId="0" borderId="1" xfId="5" applyFont="1" applyBorder="1"/>
    <xf numFmtId="0" fontId="85" fillId="0" borderId="1" xfId="5" applyFont="1" applyBorder="1"/>
    <xf numFmtId="0" fontId="6" fillId="0" borderId="1" xfId="5" applyFont="1" applyBorder="1" applyAlignment="1">
      <alignment horizontal="center"/>
    </xf>
    <xf numFmtId="0" fontId="6" fillId="0" borderId="1" xfId="5" applyNumberFormat="1" applyFont="1" applyBorder="1" applyAlignment="1">
      <alignment horizontal="center"/>
    </xf>
    <xf numFmtId="0" fontId="6" fillId="0" borderId="1" xfId="5" applyFont="1" applyBorder="1" applyAlignment="1">
      <alignment horizontal="right" readingOrder="2"/>
    </xf>
    <xf numFmtId="14" fontId="6" fillId="5" borderId="1" xfId="5" applyNumberFormat="1" applyFont="1" applyFill="1" applyBorder="1"/>
    <xf numFmtId="0" fontId="6" fillId="5" borderId="1" xfId="5" applyNumberFormat="1" applyFont="1" applyFill="1" applyBorder="1"/>
    <xf numFmtId="0" fontId="86" fillId="0" borderId="1" xfId="5" applyNumberFormat="1" applyFont="1" applyBorder="1" applyAlignment="1">
      <alignment horizontal="center"/>
    </xf>
    <xf numFmtId="41" fontId="84" fillId="6" borderId="1" xfId="5" applyNumberFormat="1" applyFont="1" applyFill="1" applyBorder="1"/>
    <xf numFmtId="0" fontId="86" fillId="0" borderId="1" xfId="5" applyFont="1" applyBorder="1" applyAlignment="1">
      <alignment horizontal="center"/>
    </xf>
    <xf numFmtId="2" fontId="86" fillId="0" borderId="1" xfId="6" applyFont="1" applyFill="1" applyBorder="1" applyAlignment="1">
      <alignment horizontal="right" vertical="center"/>
    </xf>
    <xf numFmtId="41" fontId="86" fillId="0" borderId="1" xfId="5" applyNumberFormat="1" applyFont="1" applyBorder="1" applyAlignment="1">
      <alignment horizontal="center"/>
    </xf>
    <xf numFmtId="0" fontId="86" fillId="0" borderId="1" xfId="5" quotePrefix="1" applyFont="1" applyBorder="1" applyAlignment="1">
      <alignment horizontal="center"/>
    </xf>
    <xf numFmtId="43" fontId="86" fillId="0" borderId="1" xfId="5" applyNumberFormat="1" applyFont="1" applyBorder="1" applyAlignment="1">
      <alignment horizontal="center"/>
    </xf>
    <xf numFmtId="43" fontId="86" fillId="0" borderId="1" xfId="5" applyNumberFormat="1" applyFont="1" applyBorder="1"/>
    <xf numFmtId="43" fontId="86" fillId="0" borderId="31" xfId="5" applyNumberFormat="1" applyFont="1" applyBorder="1"/>
    <xf numFmtId="0" fontId="86" fillId="0" borderId="31" xfId="5" quotePrefix="1" applyFont="1" applyBorder="1"/>
    <xf numFmtId="0" fontId="86" fillId="0" borderId="31" xfId="5" applyFont="1" applyBorder="1"/>
    <xf numFmtId="170" fontId="86" fillId="0" borderId="31" xfId="5" applyNumberFormat="1" applyFont="1" applyBorder="1" applyAlignment="1">
      <alignment horizontal="center" vertical="center"/>
    </xf>
    <xf numFmtId="170" fontId="6" fillId="0" borderId="0" xfId="5" applyNumberFormat="1" applyFont="1"/>
    <xf numFmtId="0" fontId="6" fillId="0" borderId="0" xfId="5" applyFont="1"/>
    <xf numFmtId="0" fontId="6" fillId="0" borderId="1" xfId="5" quotePrefix="1" applyFont="1" applyBorder="1"/>
    <xf numFmtId="43" fontId="87" fillId="0" borderId="1" xfId="5" applyNumberFormat="1" applyFont="1" applyBorder="1"/>
    <xf numFmtId="0" fontId="6" fillId="0" borderId="1" xfId="5" applyFont="1" applyFill="1" applyBorder="1" applyAlignment="1">
      <alignment horizontal="center"/>
    </xf>
    <xf numFmtId="0" fontId="87" fillId="0" borderId="1" xfId="5" applyFont="1" applyFill="1" applyBorder="1" applyAlignment="1">
      <alignment horizontal="center"/>
    </xf>
    <xf numFmtId="43" fontId="86" fillId="0" borderId="1" xfId="5" applyNumberFormat="1" applyFont="1" applyFill="1" applyBorder="1"/>
    <xf numFmtId="43" fontId="86" fillId="0" borderId="1" xfId="5" applyNumberFormat="1" applyFont="1" applyFill="1" applyBorder="1" applyAlignment="1">
      <alignment horizontal="center"/>
    </xf>
    <xf numFmtId="0" fontId="6" fillId="0" borderId="1" xfId="5" quotePrefix="1" applyFont="1" applyBorder="1" applyAlignment="1">
      <alignment horizontal="right" readingOrder="2"/>
    </xf>
    <xf numFmtId="0" fontId="6" fillId="0" borderId="0" xfId="5" quotePrefix="1" applyFont="1" applyBorder="1" applyAlignment="1">
      <alignment horizontal="right"/>
    </xf>
    <xf numFmtId="0" fontId="6" fillId="0" borderId="32" xfId="5" applyFont="1" applyBorder="1" applyAlignment="1">
      <alignment horizontal="center"/>
    </xf>
    <xf numFmtId="0" fontId="87" fillId="0" borderId="1" xfId="5" applyNumberFormat="1" applyFont="1" applyBorder="1" applyAlignment="1">
      <alignment horizontal="center"/>
    </xf>
    <xf numFmtId="0" fontId="6" fillId="5" borderId="32" xfId="5" applyFont="1" applyFill="1" applyBorder="1"/>
    <xf numFmtId="0" fontId="6" fillId="0" borderId="32" xfId="5" applyFont="1" applyBorder="1"/>
    <xf numFmtId="0" fontId="6" fillId="0" borderId="32" xfId="5" applyFont="1" applyBorder="1" applyAlignment="1">
      <alignment horizontal="right" readingOrder="2"/>
    </xf>
    <xf numFmtId="0" fontId="86" fillId="0" borderId="32" xfId="5" applyFont="1" applyBorder="1" applyAlignment="1">
      <alignment horizontal="center"/>
    </xf>
    <xf numFmtId="2" fontId="86" fillId="0" borderId="32" xfId="6" applyFont="1" applyFill="1" applyBorder="1" applyAlignment="1">
      <alignment horizontal="right" vertical="center"/>
    </xf>
    <xf numFmtId="41" fontId="86" fillId="0" borderId="32" xfId="5" applyNumberFormat="1" applyFont="1" applyBorder="1" applyAlignment="1">
      <alignment horizontal="center"/>
    </xf>
    <xf numFmtId="43" fontId="86" fillId="0" borderId="32" xfId="5" applyNumberFormat="1" applyFont="1" applyBorder="1"/>
    <xf numFmtId="43" fontId="86" fillId="0" borderId="32" xfId="5" applyNumberFormat="1" applyFont="1" applyBorder="1" applyAlignment="1">
      <alignment horizontal="center"/>
    </xf>
    <xf numFmtId="0" fontId="6" fillId="0" borderId="0" xfId="5" applyFont="1" applyBorder="1"/>
    <xf numFmtId="0" fontId="86" fillId="0" borderId="0" xfId="5" applyFont="1" applyAlignment="1">
      <alignment horizontal="center"/>
    </xf>
    <xf numFmtId="0" fontId="86" fillId="0" borderId="0" xfId="5" applyFont="1"/>
    <xf numFmtId="0" fontId="6" fillId="0" borderId="0" xfId="5" applyFont="1" applyAlignment="1">
      <alignment horizontal="center"/>
    </xf>
    <xf numFmtId="0" fontId="85" fillId="0" borderId="0" xfId="5" applyFont="1"/>
    <xf numFmtId="0" fontId="6" fillId="0" borderId="0" xfId="5" applyFont="1" applyBorder="1" applyAlignment="1">
      <alignment horizontal="right"/>
    </xf>
    <xf numFmtId="0" fontId="89" fillId="4" borderId="1" xfId="5" applyFont="1" applyFill="1" applyBorder="1" applyAlignment="1">
      <alignment horizontal="center" vertical="center" wrapText="1"/>
    </xf>
    <xf numFmtId="0" fontId="7" fillId="0" borderId="0" xfId="5" applyFont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 wrapText="1"/>
    </xf>
    <xf numFmtId="173" fontId="2" fillId="0" borderId="0" xfId="5" quotePrefix="1" applyNumberFormat="1" applyFont="1" applyAlignment="1">
      <alignment horizontal="center"/>
    </xf>
    <xf numFmtId="49" fontId="2" fillId="0" borderId="0" xfId="5" applyNumberFormat="1" applyFont="1"/>
    <xf numFmtId="49" fontId="2" fillId="0" borderId="0" xfId="5" applyNumberFormat="1" applyFont="1" applyAlignment="1">
      <alignment horizontal="center"/>
    </xf>
    <xf numFmtId="0" fontId="2" fillId="0" borderId="0" xfId="5" applyFont="1" applyAlignment="1">
      <alignment horizontal="center"/>
    </xf>
    <xf numFmtId="174" fontId="90" fillId="0" borderId="0" xfId="5" applyNumberFormat="1" applyFont="1" applyFill="1" applyBorder="1" applyAlignment="1">
      <alignment horizontal="center" vertical="center"/>
    </xf>
    <xf numFmtId="0" fontId="2" fillId="0" borderId="0" xfId="5" applyFont="1"/>
    <xf numFmtId="9" fontId="83" fillId="0" borderId="0" xfId="5" applyNumberFormat="1"/>
    <xf numFmtId="0" fontId="83" fillId="0" borderId="0" xfId="5"/>
    <xf numFmtId="9" fontId="83" fillId="0" borderId="33" xfId="5" applyNumberFormat="1" applyBorder="1"/>
    <xf numFmtId="0" fontId="83" fillId="0" borderId="0" xfId="5" applyFill="1" applyBorder="1"/>
    <xf numFmtId="0" fontId="91" fillId="0" borderId="7" xfId="7" applyFont="1" applyFill="1" applyBorder="1" applyAlignment="1">
      <alignment vertical="center"/>
    </xf>
    <xf numFmtId="0" fontId="91" fillId="0" borderId="8" xfId="7" applyFont="1" applyFill="1" applyBorder="1" applyAlignment="1">
      <alignment vertical="center"/>
    </xf>
    <xf numFmtId="0" fontId="2" fillId="0" borderId="0" xfId="5" applyFont="1" applyBorder="1"/>
    <xf numFmtId="0" fontId="92" fillId="0" borderId="8" xfId="7" applyFont="1" applyFill="1" applyBorder="1" applyAlignment="1">
      <alignment vertical="center"/>
    </xf>
    <xf numFmtId="0" fontId="92" fillId="8" borderId="34" xfId="7" applyFont="1" applyFill="1" applyBorder="1" applyAlignment="1">
      <alignment horizontal="center" vertical="center"/>
    </xf>
    <xf numFmtId="0" fontId="92" fillId="8" borderId="35" xfId="7" applyFont="1" applyFill="1" applyBorder="1" applyAlignment="1">
      <alignment horizontal="center" vertical="center"/>
    </xf>
    <xf numFmtId="0" fontId="92" fillId="8" borderId="36" xfId="7" applyFont="1" applyFill="1" applyBorder="1" applyAlignment="1">
      <alignment vertical="center"/>
    </xf>
    <xf numFmtId="0" fontId="92" fillId="8" borderId="35" xfId="7" applyFont="1" applyFill="1" applyBorder="1" applyAlignment="1">
      <alignment vertical="center"/>
    </xf>
    <xf numFmtId="0" fontId="92" fillId="8" borderId="37" xfId="7" applyFont="1" applyFill="1" applyBorder="1" applyAlignment="1">
      <alignment horizontal="center" vertical="center"/>
    </xf>
    <xf numFmtId="0" fontId="92" fillId="8" borderId="37" xfId="7" applyFont="1" applyFill="1" applyBorder="1" applyAlignment="1">
      <alignment vertical="center"/>
    </xf>
    <xf numFmtId="0" fontId="92" fillId="8" borderId="38" xfId="7" applyFont="1" applyFill="1" applyBorder="1" applyAlignment="1">
      <alignment horizontal="center" vertical="center"/>
    </xf>
    <xf numFmtId="0" fontId="93" fillId="9" borderId="2" xfId="7" applyFont="1" applyFill="1" applyBorder="1" applyAlignment="1">
      <alignment horizontal="center" vertical="center"/>
    </xf>
    <xf numFmtId="0" fontId="93" fillId="0" borderId="2" xfId="7" applyFont="1" applyBorder="1" applyAlignment="1">
      <alignment horizontal="center"/>
    </xf>
    <xf numFmtId="0" fontId="93" fillId="0" borderId="39" xfId="7" applyFont="1" applyBorder="1" applyAlignment="1">
      <alignment horizontal="center"/>
    </xf>
    <xf numFmtId="0" fontId="93" fillId="0" borderId="40" xfId="7" applyFont="1" applyBorder="1" applyAlignment="1">
      <alignment horizontal="center"/>
    </xf>
    <xf numFmtId="0" fontId="93" fillId="9" borderId="41" xfId="7" applyFont="1" applyFill="1" applyBorder="1" applyAlignment="1">
      <alignment horizontal="center" vertical="center"/>
    </xf>
    <xf numFmtId="0" fontId="93" fillId="0" borderId="42" xfId="7" applyFont="1" applyBorder="1" applyAlignment="1">
      <alignment horizontal="center"/>
    </xf>
    <xf numFmtId="0" fontId="93" fillId="9" borderId="43" xfId="7" applyFont="1" applyFill="1" applyBorder="1" applyAlignment="1">
      <alignment horizontal="center" vertical="center"/>
    </xf>
    <xf numFmtId="0" fontId="93" fillId="0" borderId="41" xfId="7" applyFont="1" applyBorder="1" applyAlignment="1">
      <alignment horizontal="center"/>
    </xf>
    <xf numFmtId="0" fontId="93" fillId="0" borderId="44" xfId="7" applyFont="1" applyBorder="1" applyAlignment="1">
      <alignment horizontal="center"/>
    </xf>
    <xf numFmtId="0" fontId="93" fillId="0" borderId="45" xfId="7" applyFont="1" applyBorder="1" applyAlignment="1">
      <alignment horizontal="center"/>
    </xf>
    <xf numFmtId="0" fontId="93" fillId="0" borderId="46" xfId="7" applyFont="1" applyBorder="1" applyAlignment="1">
      <alignment horizontal="center"/>
    </xf>
    <xf numFmtId="0" fontId="93" fillId="0" borderId="8" xfId="7" applyFont="1" applyBorder="1" applyAlignment="1">
      <alignment horizontal="center"/>
    </xf>
    <xf numFmtId="0" fontId="93" fillId="0" borderId="0" xfId="7" applyFont="1" applyBorder="1" applyAlignment="1">
      <alignment horizontal="center"/>
    </xf>
    <xf numFmtId="0" fontId="93" fillId="0" borderId="5" xfId="7" applyFont="1" applyBorder="1" applyAlignment="1">
      <alignment horizontal="center"/>
    </xf>
    <xf numFmtId="0" fontId="93" fillId="0" borderId="7" xfId="7" applyFont="1" applyBorder="1" applyAlignment="1">
      <alignment horizontal="center"/>
    </xf>
    <xf numFmtId="0" fontId="93" fillId="0" borderId="43" xfId="7" applyFont="1" applyBorder="1" applyAlignment="1">
      <alignment horizontal="center"/>
    </xf>
    <xf numFmtId="0" fontId="93" fillId="9" borderId="46" xfId="7" applyFont="1" applyFill="1" applyBorder="1" applyAlignment="1">
      <alignment horizontal="center" vertical="center"/>
    </xf>
    <xf numFmtId="0" fontId="2" fillId="7" borderId="0" xfId="5" applyFont="1" applyFill="1" applyAlignment="1">
      <alignment horizontal="center"/>
    </xf>
    <xf numFmtId="0" fontId="2" fillId="7" borderId="0" xfId="5" applyFont="1" applyFill="1" applyBorder="1" applyAlignment="1">
      <alignment horizontal="center"/>
    </xf>
    <xf numFmtId="0" fontId="2" fillId="0" borderId="0" xfId="5" applyFont="1" applyFill="1" applyBorder="1" applyAlignment="1">
      <alignment horizontal="center"/>
    </xf>
    <xf numFmtId="173" fontId="2" fillId="0" borderId="33" xfId="5" quotePrefix="1" applyNumberFormat="1" applyFont="1" applyBorder="1" applyAlignment="1">
      <alignment horizontal="center"/>
    </xf>
    <xf numFmtId="49" fontId="2" fillId="0" borderId="33" xfId="5" applyNumberFormat="1" applyFont="1" applyBorder="1"/>
    <xf numFmtId="49" fontId="2" fillId="0" borderId="33" xfId="5" applyNumberFormat="1" applyFont="1" applyBorder="1" applyAlignment="1">
      <alignment horizontal="center"/>
    </xf>
    <xf numFmtId="0" fontId="2" fillId="0" borderId="33" xfId="5" applyFont="1" applyBorder="1" applyAlignment="1">
      <alignment horizontal="center"/>
    </xf>
    <xf numFmtId="0" fontId="2" fillId="0" borderId="33" xfId="5" applyFont="1" applyBorder="1"/>
    <xf numFmtId="0" fontId="83" fillId="0" borderId="33" xfId="5" applyBorder="1"/>
    <xf numFmtId="9" fontId="83" fillId="0" borderId="0" xfId="5" applyNumberFormat="1" applyFill="1" applyBorder="1"/>
    <xf numFmtId="173" fontId="2" fillId="0" borderId="0" xfId="5" applyNumberFormat="1" applyFont="1" applyBorder="1" applyAlignment="1">
      <alignment horizontal="center"/>
    </xf>
    <xf numFmtId="0" fontId="83" fillId="0" borderId="0" xfId="5" applyBorder="1"/>
    <xf numFmtId="0" fontId="83" fillId="0" borderId="0" xfId="5" applyBorder="1" applyAlignment="1">
      <alignment horizontal="center"/>
    </xf>
    <xf numFmtId="0" fontId="40" fillId="0" borderId="0" xfId="5" applyFont="1" applyFill="1" applyBorder="1"/>
    <xf numFmtId="0" fontId="2" fillId="0" borderId="0" xfId="5" applyFont="1" applyBorder="1" applyAlignment="1">
      <alignment horizontal="center"/>
    </xf>
    <xf numFmtId="173" fontId="2" fillId="0" borderId="0" xfId="5" applyNumberFormat="1" applyFont="1" applyAlignment="1">
      <alignment horizontal="center"/>
    </xf>
    <xf numFmtId="49" fontId="2" fillId="0" borderId="0" xfId="5" applyNumberFormat="1" applyFont="1" applyFill="1" applyBorder="1"/>
    <xf numFmtId="49" fontId="2" fillId="0" borderId="0" xfId="5" applyNumberFormat="1" applyFont="1" applyFill="1" applyBorder="1" applyAlignment="1">
      <alignment horizontal="center"/>
    </xf>
    <xf numFmtId="0" fontId="56" fillId="0" borderId="0" xfId="0" applyFont="1" applyAlignment="1">
      <alignment horizontal="right"/>
    </xf>
    <xf numFmtId="0" fontId="74" fillId="0" borderId="0" xfId="2" applyFont="1" applyFill="1"/>
    <xf numFmtId="0" fontId="56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 applyAlignment="1">
      <alignment horizontal="right"/>
    </xf>
    <xf numFmtId="14" fontId="95" fillId="0" borderId="0" xfId="0" applyNumberFormat="1" applyFont="1"/>
    <xf numFmtId="0" fontId="98" fillId="0" borderId="0" xfId="0" applyFont="1"/>
    <xf numFmtId="14" fontId="98" fillId="0" borderId="0" xfId="0" applyNumberFormat="1" applyFont="1"/>
    <xf numFmtId="0" fontId="100" fillId="0" borderId="0" xfId="0" applyFont="1" applyAlignment="1">
      <alignment horizontal="right"/>
    </xf>
    <xf numFmtId="0" fontId="12" fillId="0" borderId="0" xfId="0" applyFont="1" applyAlignment="1">
      <alignment vertical="justify" wrapText="1"/>
    </xf>
    <xf numFmtId="0" fontId="99" fillId="0" borderId="0" xfId="0" applyFont="1" applyAlignment="1"/>
    <xf numFmtId="0" fontId="101" fillId="0" borderId="0" xfId="0" applyFont="1"/>
    <xf numFmtId="14" fontId="102" fillId="0" borderId="0" xfId="0" applyNumberFormat="1" applyFont="1"/>
    <xf numFmtId="0" fontId="103" fillId="0" borderId="0" xfId="0" applyFont="1"/>
    <xf numFmtId="0" fontId="101" fillId="0" borderId="0" xfId="0" applyFont="1" applyAlignment="1">
      <alignment horizontal="center"/>
    </xf>
    <xf numFmtId="0" fontId="6" fillId="0" borderId="0" xfId="5" applyFont="1" applyFill="1" applyBorder="1"/>
    <xf numFmtId="0" fontId="6" fillId="0" borderId="0" xfId="5" applyFont="1" applyFill="1" applyBorder="1" applyAlignment="1">
      <alignment horizontal="right"/>
    </xf>
    <xf numFmtId="173" fontId="6" fillId="4" borderId="32" xfId="5" applyNumberFormat="1" applyFont="1" applyFill="1" applyBorder="1" applyAlignment="1">
      <alignment horizontal="center"/>
    </xf>
    <xf numFmtId="0" fontId="85" fillId="0" borderId="32" xfId="5" applyFont="1" applyBorder="1"/>
    <xf numFmtId="14" fontId="6" fillId="5" borderId="32" xfId="5" applyNumberFormat="1" applyFont="1" applyFill="1" applyBorder="1"/>
    <xf numFmtId="0" fontId="6" fillId="5" borderId="32" xfId="5" applyNumberFormat="1" applyFont="1" applyFill="1" applyBorder="1"/>
    <xf numFmtId="0" fontId="86" fillId="0" borderId="32" xfId="5" applyNumberFormat="1" applyFont="1" applyBorder="1" applyAlignment="1">
      <alignment horizontal="center"/>
    </xf>
    <xf numFmtId="0" fontId="86" fillId="0" borderId="32" xfId="5" quotePrefix="1" applyFont="1" applyBorder="1" applyAlignment="1">
      <alignment horizontal="center"/>
    </xf>
    <xf numFmtId="43" fontId="86" fillId="0" borderId="47" xfId="5" applyNumberFormat="1" applyFont="1" applyBorder="1"/>
    <xf numFmtId="0" fontId="86" fillId="0" borderId="47" xfId="5" quotePrefix="1" applyFont="1" applyBorder="1"/>
    <xf numFmtId="0" fontId="86" fillId="0" borderId="47" xfId="5" applyFont="1" applyBorder="1"/>
    <xf numFmtId="170" fontId="86" fillId="0" borderId="47" xfId="5" applyNumberFormat="1" applyFont="1" applyBorder="1" applyAlignment="1">
      <alignment horizontal="center" vertical="center"/>
    </xf>
    <xf numFmtId="173" fontId="6" fillId="0" borderId="0" xfId="5" applyNumberFormat="1" applyFont="1" applyFill="1" applyBorder="1" applyAlignment="1">
      <alignment horizontal="center"/>
    </xf>
    <xf numFmtId="0" fontId="85" fillId="0" borderId="0" xfId="5" applyFont="1" applyFill="1" applyBorder="1"/>
    <xf numFmtId="0" fontId="6" fillId="0" borderId="0" xfId="5" applyFont="1" applyFill="1" applyBorder="1" applyAlignment="1">
      <alignment horizontal="center"/>
    </xf>
    <xf numFmtId="0" fontId="6" fillId="0" borderId="0" xfId="5" applyFont="1" applyFill="1" applyBorder="1" applyAlignment="1">
      <alignment horizontal="right" readingOrder="2"/>
    </xf>
    <xf numFmtId="14" fontId="6" fillId="0" borderId="0" xfId="5" applyNumberFormat="1" applyFont="1" applyFill="1" applyBorder="1"/>
    <xf numFmtId="0" fontId="6" fillId="0" borderId="0" xfId="5" applyNumberFormat="1" applyFont="1" applyFill="1" applyBorder="1"/>
    <xf numFmtId="0" fontId="86" fillId="0" borderId="0" xfId="5" applyNumberFormat="1" applyFont="1" applyFill="1" applyBorder="1" applyAlignment="1">
      <alignment horizontal="center"/>
    </xf>
    <xf numFmtId="41" fontId="86" fillId="0" borderId="0" xfId="5" applyNumberFormat="1" applyFont="1" applyFill="1" applyBorder="1" applyAlignment="1">
      <alignment horizontal="center"/>
    </xf>
    <xf numFmtId="2" fontId="86" fillId="0" borderId="0" xfId="6" applyFont="1" applyFill="1" applyBorder="1" applyAlignment="1">
      <alignment horizontal="right" vertical="center"/>
    </xf>
    <xf numFmtId="0" fontId="86" fillId="0" borderId="0" xfId="5" applyFont="1" applyFill="1" applyBorder="1" applyAlignment="1">
      <alignment horizontal="center"/>
    </xf>
    <xf numFmtId="0" fontId="86" fillId="0" borderId="0" xfId="5" quotePrefix="1" applyFont="1" applyFill="1" applyBorder="1" applyAlignment="1">
      <alignment horizontal="center"/>
    </xf>
    <xf numFmtId="43" fontId="86" fillId="0" borderId="0" xfId="5" applyNumberFormat="1" applyFont="1" applyFill="1" applyBorder="1" applyAlignment="1">
      <alignment horizontal="center"/>
    </xf>
    <xf numFmtId="43" fontId="86" fillId="0" borderId="0" xfId="5" applyNumberFormat="1" applyFont="1" applyFill="1" applyBorder="1"/>
    <xf numFmtId="43" fontId="87" fillId="0" borderId="0" xfId="5" applyNumberFormat="1" applyFont="1" applyFill="1" applyBorder="1"/>
    <xf numFmtId="0" fontId="86" fillId="0" borderId="0" xfId="5" quotePrefix="1" applyFont="1" applyFill="1" applyBorder="1"/>
    <xf numFmtId="0" fontId="86" fillId="0" borderId="0" xfId="5" applyFont="1" applyFill="1" applyBorder="1"/>
    <xf numFmtId="170" fontId="86" fillId="0" borderId="0" xfId="5" applyNumberFormat="1" applyFont="1" applyFill="1" applyBorder="1" applyAlignment="1">
      <alignment horizontal="center" vertical="center"/>
    </xf>
    <xf numFmtId="170" fontId="6" fillId="0" borderId="0" xfId="5" applyNumberFormat="1" applyFont="1" applyFill="1" applyBorder="1"/>
    <xf numFmtId="0" fontId="6" fillId="0" borderId="0" xfId="5" quotePrefix="1" applyFont="1" applyFill="1" applyBorder="1" applyAlignment="1">
      <alignment horizontal="right" readingOrder="2"/>
    </xf>
    <xf numFmtId="0" fontId="6" fillId="5" borderId="1" xfId="5" applyFont="1" applyFill="1" applyBorder="1" applyAlignment="1">
      <alignment horizontal="right"/>
    </xf>
    <xf numFmtId="0" fontId="71" fillId="0" borderId="0" xfId="1" applyFont="1" applyFill="1" applyAlignment="1">
      <alignment horizontal="center" vertical="center" wrapText="1"/>
    </xf>
    <xf numFmtId="0" fontId="19" fillId="0" borderId="3" xfId="1" applyNumberFormat="1" applyFont="1" applyFill="1" applyBorder="1" applyAlignment="1">
      <alignment horizontal="left"/>
    </xf>
    <xf numFmtId="0" fontId="19" fillId="0" borderId="4" xfId="1" applyNumberFormat="1" applyFont="1" applyFill="1" applyBorder="1" applyAlignment="1">
      <alignment horizontal="left"/>
    </xf>
    <xf numFmtId="0" fontId="19" fillId="0" borderId="5" xfId="1" applyNumberFormat="1" applyFont="1" applyFill="1" applyBorder="1" applyAlignment="1">
      <alignment horizontal="left"/>
    </xf>
    <xf numFmtId="0" fontId="19" fillId="0" borderId="6" xfId="1" applyNumberFormat="1" applyFont="1" applyFill="1" applyBorder="1" applyAlignment="1">
      <alignment horizontal="left"/>
    </xf>
    <xf numFmtId="0" fontId="19" fillId="0" borderId="7" xfId="1" applyNumberFormat="1" applyFont="1" applyFill="1" applyBorder="1" applyAlignment="1">
      <alignment horizontal="left"/>
    </xf>
    <xf numFmtId="0" fontId="19" fillId="0" borderId="8" xfId="1" applyNumberFormat="1" applyFont="1" applyFill="1" applyBorder="1" applyAlignment="1">
      <alignment horizontal="left"/>
    </xf>
    <xf numFmtId="0" fontId="22" fillId="2" borderId="13" xfId="1" applyFont="1" applyFill="1" applyBorder="1" applyAlignment="1">
      <alignment horizontal="left"/>
    </xf>
    <xf numFmtId="0" fontId="22" fillId="2" borderId="0" xfId="1" applyFont="1" applyFill="1" applyBorder="1" applyAlignment="1">
      <alignment horizontal="left"/>
    </xf>
    <xf numFmtId="0" fontId="23" fillId="2" borderId="16" xfId="1" applyFont="1" applyFill="1" applyBorder="1" applyAlignment="1">
      <alignment horizontal="center"/>
    </xf>
    <xf numFmtId="0" fontId="23" fillId="2" borderId="15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right"/>
    </xf>
    <xf numFmtId="0" fontId="24" fillId="2" borderId="14" xfId="1" applyFont="1" applyFill="1" applyBorder="1" applyAlignment="1">
      <alignment horizontal="right"/>
    </xf>
    <xf numFmtId="166" fontId="19" fillId="0" borderId="3" xfId="1" applyNumberFormat="1" applyFont="1" applyFill="1" applyBorder="1" applyAlignment="1">
      <alignment horizontal="left"/>
    </xf>
    <xf numFmtId="166" fontId="19" fillId="0" borderId="4" xfId="1" applyNumberFormat="1" applyFont="1" applyFill="1" applyBorder="1" applyAlignment="1">
      <alignment horizontal="left"/>
    </xf>
    <xf numFmtId="166" fontId="19" fillId="0" borderId="5" xfId="1" applyNumberFormat="1" applyFont="1" applyFill="1" applyBorder="1" applyAlignment="1">
      <alignment horizontal="left"/>
    </xf>
    <xf numFmtId="166" fontId="19" fillId="0" borderId="6" xfId="1" applyNumberFormat="1" applyFont="1" applyFill="1" applyBorder="1" applyAlignment="1">
      <alignment horizontal="left"/>
    </xf>
    <xf numFmtId="166" fontId="19" fillId="0" borderId="7" xfId="1" applyNumberFormat="1" applyFont="1" applyFill="1" applyBorder="1" applyAlignment="1">
      <alignment horizontal="left"/>
    </xf>
    <xf numFmtId="166" fontId="19" fillId="0" borderId="8" xfId="1" applyNumberFormat="1" applyFont="1" applyFill="1" applyBorder="1" applyAlignment="1">
      <alignment horizontal="left"/>
    </xf>
    <xf numFmtId="0" fontId="23" fillId="2" borderId="0" xfId="1" applyFont="1" applyFill="1" applyBorder="1" applyAlignment="1">
      <alignment horizontal="center"/>
    </xf>
    <xf numFmtId="167" fontId="19" fillId="0" borderId="3" xfId="1" applyNumberFormat="1" applyFont="1" applyFill="1" applyBorder="1" applyAlignment="1">
      <alignment horizontal="left"/>
    </xf>
    <xf numFmtId="167" fontId="19" fillId="0" borderId="4" xfId="1" applyNumberFormat="1" applyFont="1" applyFill="1" applyBorder="1" applyAlignment="1">
      <alignment horizontal="left"/>
    </xf>
    <xf numFmtId="167" fontId="19" fillId="0" borderId="5" xfId="1" applyNumberFormat="1" applyFont="1" applyFill="1" applyBorder="1" applyAlignment="1">
      <alignment horizontal="left"/>
    </xf>
    <xf numFmtId="167" fontId="19" fillId="0" borderId="6" xfId="1" applyNumberFormat="1" applyFont="1" applyFill="1" applyBorder="1" applyAlignment="1">
      <alignment horizontal="left"/>
    </xf>
    <xf numFmtId="167" fontId="19" fillId="0" borderId="7" xfId="1" applyNumberFormat="1" applyFont="1" applyFill="1" applyBorder="1" applyAlignment="1">
      <alignment horizontal="left"/>
    </xf>
    <xf numFmtId="167" fontId="19" fillId="0" borderId="8" xfId="1" applyNumberFormat="1" applyFont="1" applyFill="1" applyBorder="1" applyAlignment="1">
      <alignment horizontal="left"/>
    </xf>
    <xf numFmtId="0" fontId="16" fillId="2" borderId="0" xfId="1" applyFont="1" applyFill="1" applyAlignment="1">
      <alignment horizontal="center"/>
    </xf>
    <xf numFmtId="0" fontId="18" fillId="2" borderId="0" xfId="1" applyFont="1" applyFill="1" applyAlignment="1">
      <alignment horizontal="center"/>
    </xf>
    <xf numFmtId="0" fontId="19" fillId="0" borderId="3" xfId="1" quotePrefix="1" applyNumberFormat="1" applyFont="1" applyFill="1" applyBorder="1" applyAlignment="1">
      <alignment horizontal="left"/>
    </xf>
    <xf numFmtId="0" fontId="20" fillId="2" borderId="0" xfId="1" applyFont="1" applyFill="1" applyBorder="1" applyAlignment="1">
      <alignment horizontal="center"/>
    </xf>
    <xf numFmtId="0" fontId="20" fillId="2" borderId="9" xfId="1" applyFont="1" applyFill="1" applyBorder="1" applyAlignment="1">
      <alignment horizontal="center"/>
    </xf>
    <xf numFmtId="0" fontId="21" fillId="2" borderId="0" xfId="1" applyFont="1" applyFill="1" applyAlignment="1">
      <alignment horizontal="center"/>
    </xf>
    <xf numFmtId="0" fontId="22" fillId="2" borderId="13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/>
    </xf>
    <xf numFmtId="0" fontId="24" fillId="2" borderId="14" xfId="1" applyFont="1" applyFill="1" applyBorder="1" applyAlignment="1">
      <alignment horizontal="center"/>
    </xf>
    <xf numFmtId="0" fontId="19" fillId="0" borderId="3" xfId="1" applyFont="1" applyFill="1" applyBorder="1" applyAlignment="1">
      <alignment horizontal="left"/>
    </xf>
    <xf numFmtId="0" fontId="19" fillId="0" borderId="4" xfId="1" applyFont="1" applyFill="1" applyBorder="1" applyAlignment="1">
      <alignment horizontal="left"/>
    </xf>
    <xf numFmtId="0" fontId="19" fillId="0" borderId="5" xfId="1" applyFont="1" applyFill="1" applyBorder="1" applyAlignment="1">
      <alignment horizontal="left"/>
    </xf>
    <xf numFmtId="0" fontId="19" fillId="0" borderId="6" xfId="1" applyFont="1" applyFill="1" applyBorder="1" applyAlignment="1">
      <alignment horizontal="left"/>
    </xf>
    <xf numFmtId="0" fontId="19" fillId="0" borderId="7" xfId="1" applyFont="1" applyFill="1" applyBorder="1" applyAlignment="1">
      <alignment horizontal="left"/>
    </xf>
    <xf numFmtId="0" fontId="19" fillId="0" borderId="8" xfId="1" applyFont="1" applyFill="1" applyBorder="1" applyAlignment="1">
      <alignment horizontal="left"/>
    </xf>
    <xf numFmtId="0" fontId="25" fillId="2" borderId="0" xfId="1" applyFont="1" applyFill="1" applyAlignment="1">
      <alignment horizontal="center"/>
    </xf>
    <xf numFmtId="0" fontId="20" fillId="2" borderId="0" xfId="1" applyFont="1" applyFill="1" applyBorder="1" applyAlignment="1">
      <alignment horizontal="center" vertical="center"/>
    </xf>
    <xf numFmtId="0" fontId="107" fillId="2" borderId="0" xfId="1" applyFont="1" applyFill="1" applyBorder="1" applyAlignment="1">
      <alignment horizontal="right"/>
    </xf>
    <xf numFmtId="0" fontId="107" fillId="2" borderId="20" xfId="1" applyFont="1" applyFill="1" applyBorder="1" applyAlignment="1">
      <alignment horizontal="right"/>
    </xf>
    <xf numFmtId="0" fontId="24" fillId="2" borderId="0" xfId="1" applyFont="1" applyFill="1" applyAlignment="1">
      <alignment horizontal="right"/>
    </xf>
    <xf numFmtId="14" fontId="19" fillId="0" borderId="3" xfId="1" applyNumberFormat="1" applyFont="1" applyFill="1" applyBorder="1" applyAlignment="1">
      <alignment horizontal="center"/>
    </xf>
    <xf numFmtId="14" fontId="19" fillId="0" borderId="4" xfId="1" applyNumberFormat="1" applyFont="1" applyFill="1" applyBorder="1" applyAlignment="1">
      <alignment horizontal="center"/>
    </xf>
    <xf numFmtId="14" fontId="19" fillId="0" borderId="5" xfId="1" applyNumberFormat="1" applyFont="1" applyFill="1" applyBorder="1" applyAlignment="1">
      <alignment horizontal="center"/>
    </xf>
    <xf numFmtId="14" fontId="19" fillId="0" borderId="6" xfId="1" applyNumberFormat="1" applyFont="1" applyFill="1" applyBorder="1" applyAlignment="1">
      <alignment horizontal="center"/>
    </xf>
    <xf numFmtId="14" fontId="19" fillId="0" borderId="7" xfId="1" applyNumberFormat="1" applyFont="1" applyFill="1" applyBorder="1" applyAlignment="1">
      <alignment horizontal="center"/>
    </xf>
    <xf numFmtId="14" fontId="19" fillId="0" borderId="8" xfId="1" applyNumberFormat="1" applyFont="1" applyFill="1" applyBorder="1" applyAlignment="1">
      <alignment horizontal="center"/>
    </xf>
    <xf numFmtId="4" fontId="19" fillId="0" borderId="3" xfId="1" applyNumberFormat="1" applyFont="1" applyFill="1" applyBorder="1" applyAlignment="1">
      <alignment horizontal="left"/>
    </xf>
    <xf numFmtId="4" fontId="19" fillId="0" borderId="4" xfId="1" applyNumberFormat="1" applyFont="1" applyFill="1" applyBorder="1" applyAlignment="1">
      <alignment horizontal="left"/>
    </xf>
    <xf numFmtId="4" fontId="19" fillId="0" borderId="5" xfId="1" applyNumberFormat="1" applyFont="1" applyFill="1" applyBorder="1" applyAlignment="1">
      <alignment horizontal="left"/>
    </xf>
    <xf numFmtId="4" fontId="19" fillId="0" borderId="6" xfId="1" applyNumberFormat="1" applyFont="1" applyFill="1" applyBorder="1" applyAlignment="1">
      <alignment horizontal="left"/>
    </xf>
    <xf numFmtId="4" fontId="19" fillId="0" borderId="7" xfId="1" applyNumberFormat="1" applyFont="1" applyFill="1" applyBorder="1" applyAlignment="1">
      <alignment horizontal="left"/>
    </xf>
    <xf numFmtId="4" fontId="19" fillId="0" borderId="8" xfId="1" applyNumberFormat="1" applyFont="1" applyFill="1" applyBorder="1" applyAlignment="1">
      <alignment horizontal="left"/>
    </xf>
    <xf numFmtId="0" fontId="108" fillId="2" borderId="0" xfId="1" applyFont="1" applyFill="1" applyBorder="1" applyAlignment="1">
      <alignment horizontal="right"/>
    </xf>
    <xf numFmtId="0" fontId="108" fillId="2" borderId="15" xfId="1" applyFont="1" applyFill="1" applyBorder="1" applyAlignment="1">
      <alignment horizontal="right"/>
    </xf>
    <xf numFmtId="0" fontId="27" fillId="2" borderId="0" xfId="1" applyFont="1" applyFill="1" applyBorder="1" applyAlignment="1">
      <alignment horizontal="center"/>
    </xf>
    <xf numFmtId="0" fontId="28" fillId="2" borderId="0" xfId="1" applyFont="1" applyFill="1" applyBorder="1" applyAlignment="1">
      <alignment horizontal="center"/>
    </xf>
    <xf numFmtId="0" fontId="28" fillId="2" borderId="14" xfId="1" applyFont="1" applyFill="1" applyBorder="1" applyAlignment="1">
      <alignment horizontal="center"/>
    </xf>
    <xf numFmtId="166" fontId="107" fillId="2" borderId="11" xfId="1" applyNumberFormat="1" applyFont="1" applyFill="1" applyBorder="1" applyAlignment="1">
      <alignment horizontal="center"/>
    </xf>
    <xf numFmtId="166" fontId="107" fillId="2" borderId="12" xfId="1" applyNumberFormat="1" applyFont="1" applyFill="1" applyBorder="1" applyAlignment="1">
      <alignment horizontal="center"/>
    </xf>
    <xf numFmtId="166" fontId="107" fillId="2" borderId="9" xfId="1" applyNumberFormat="1" applyFont="1" applyFill="1" applyBorder="1" applyAlignment="1">
      <alignment horizontal="center"/>
    </xf>
    <xf numFmtId="166" fontId="107" fillId="2" borderId="19" xfId="1" applyNumberFormat="1" applyFont="1" applyFill="1" applyBorder="1" applyAlignment="1">
      <alignment horizontal="center"/>
    </xf>
    <xf numFmtId="0" fontId="24" fillId="2" borderId="0" xfId="1" applyFont="1" applyFill="1" applyAlignment="1">
      <alignment horizontal="center"/>
    </xf>
    <xf numFmtId="0" fontId="30" fillId="2" borderId="0" xfId="1" applyNumberFormat="1" applyFont="1" applyFill="1" applyBorder="1" applyAlignment="1">
      <alignment horizontal="right"/>
    </xf>
    <xf numFmtId="0" fontId="30" fillId="2" borderId="15" xfId="1" applyNumberFormat="1" applyFont="1" applyFill="1" applyBorder="1" applyAlignment="1">
      <alignment horizontal="right"/>
    </xf>
    <xf numFmtId="166" fontId="26" fillId="2" borderId="10" xfId="1" applyNumberFormat="1" applyFont="1" applyFill="1" applyBorder="1" applyAlignment="1">
      <alignment horizontal="center"/>
    </xf>
    <xf numFmtId="166" fontId="26" fillId="2" borderId="11" xfId="1" applyNumberFormat="1" applyFont="1" applyFill="1" applyBorder="1" applyAlignment="1">
      <alignment horizontal="center"/>
    </xf>
    <xf numFmtId="166" fontId="26" fillId="2" borderId="12" xfId="1" applyNumberFormat="1" applyFont="1" applyFill="1" applyBorder="1" applyAlignment="1">
      <alignment horizontal="center"/>
    </xf>
    <xf numFmtId="166" fontId="26" fillId="2" borderId="18" xfId="1" applyNumberFormat="1" applyFont="1" applyFill="1" applyBorder="1" applyAlignment="1">
      <alignment horizontal="center"/>
    </xf>
    <xf numFmtId="166" fontId="26" fillId="2" borderId="9" xfId="1" applyNumberFormat="1" applyFont="1" applyFill="1" applyBorder="1" applyAlignment="1">
      <alignment horizontal="center"/>
    </xf>
    <xf numFmtId="166" fontId="26" fillId="2" borderId="19" xfId="1" applyNumberFormat="1" applyFont="1" applyFill="1" applyBorder="1" applyAlignment="1">
      <alignment horizontal="center"/>
    </xf>
    <xf numFmtId="0" fontId="29" fillId="2" borderId="0" xfId="1" applyFont="1" applyFill="1" applyBorder="1" applyAlignment="1">
      <alignment horizontal="right"/>
    </xf>
    <xf numFmtId="0" fontId="29" fillId="2" borderId="15" xfId="1" applyFont="1" applyFill="1" applyBorder="1" applyAlignment="1">
      <alignment horizontal="right"/>
    </xf>
    <xf numFmtId="0" fontId="29" fillId="2" borderId="0" xfId="1" applyNumberFormat="1" applyFont="1" applyFill="1" applyBorder="1" applyAlignment="1">
      <alignment horizontal="right"/>
    </xf>
    <xf numFmtId="0" fontId="31" fillId="0" borderId="0" xfId="2" applyNumberFormat="1" applyFont="1"/>
    <xf numFmtId="0" fontId="31" fillId="0" borderId="0" xfId="2" applyNumberFormat="1" applyFont="1" applyBorder="1"/>
    <xf numFmtId="0" fontId="31" fillId="0" borderId="20" xfId="2" applyNumberFormat="1" applyFont="1" applyBorder="1"/>
    <xf numFmtId="0" fontId="22" fillId="2" borderId="14" xfId="1" applyFont="1" applyFill="1" applyBorder="1" applyAlignment="1">
      <alignment horizontal="center"/>
    </xf>
    <xf numFmtId="167" fontId="26" fillId="2" borderId="13" xfId="1" applyNumberFormat="1" applyFont="1" applyFill="1" applyBorder="1" applyAlignment="1">
      <alignment horizontal="center"/>
    </xf>
    <xf numFmtId="167" fontId="26" fillId="2" borderId="0" xfId="1" applyNumberFormat="1" applyFont="1" applyFill="1" applyBorder="1" applyAlignment="1">
      <alignment horizontal="center"/>
    </xf>
    <xf numFmtId="167" fontId="26" fillId="2" borderId="14" xfId="1" applyNumberFormat="1" applyFont="1" applyFill="1" applyBorder="1" applyAlignment="1">
      <alignment horizontal="center"/>
    </xf>
    <xf numFmtId="167" fontId="26" fillId="2" borderId="18" xfId="1" applyNumberFormat="1" applyFont="1" applyFill="1" applyBorder="1" applyAlignment="1">
      <alignment horizontal="center"/>
    </xf>
    <xf numFmtId="167" fontId="26" fillId="2" borderId="9" xfId="1" applyNumberFormat="1" applyFont="1" applyFill="1" applyBorder="1" applyAlignment="1">
      <alignment horizontal="center"/>
    </xf>
    <xf numFmtId="167" fontId="26" fillId="2" borderId="19" xfId="1" applyNumberFormat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/>
    </xf>
    <xf numFmtId="0" fontId="32" fillId="0" borderId="0" xfId="2" applyNumberFormat="1" applyFont="1"/>
    <xf numFmtId="0" fontId="32" fillId="0" borderId="0" xfId="2" applyNumberFormat="1" applyFont="1" applyBorder="1"/>
    <xf numFmtId="0" fontId="32" fillId="0" borderId="20" xfId="2" applyNumberFormat="1" applyFont="1" applyBorder="1"/>
    <xf numFmtId="0" fontId="15" fillId="2" borderId="0" xfId="1" applyFont="1" applyFill="1" applyBorder="1" applyAlignment="1">
      <alignment horizontal="right"/>
    </xf>
    <xf numFmtId="0" fontId="15" fillId="2" borderId="14" xfId="1" applyFont="1" applyFill="1" applyBorder="1" applyAlignment="1">
      <alignment horizontal="right"/>
    </xf>
    <xf numFmtId="1" fontId="26" fillId="2" borderId="13" xfId="1" applyNumberFormat="1" applyFont="1" applyFill="1" applyBorder="1" applyAlignment="1">
      <alignment horizontal="center"/>
    </xf>
    <xf numFmtId="1" fontId="26" fillId="2" borderId="0" xfId="1" applyNumberFormat="1" applyFont="1" applyFill="1" applyBorder="1" applyAlignment="1">
      <alignment horizontal="center"/>
    </xf>
    <xf numFmtId="1" fontId="26" fillId="2" borderId="18" xfId="1" applyNumberFormat="1" applyFont="1" applyFill="1" applyBorder="1" applyAlignment="1">
      <alignment horizontal="center"/>
    </xf>
    <xf numFmtId="1" fontId="26" fillId="2" borderId="9" xfId="1" applyNumberFormat="1" applyFont="1" applyFill="1" applyBorder="1" applyAlignment="1">
      <alignment horizontal="center"/>
    </xf>
    <xf numFmtId="168" fontId="26" fillId="2" borderId="0" xfId="1" applyNumberFormat="1" applyFont="1" applyFill="1" applyBorder="1" applyAlignment="1">
      <alignment horizontal="center"/>
    </xf>
    <xf numFmtId="168" fontId="31" fillId="0" borderId="0" xfId="2" applyNumberFormat="1" applyFont="1" applyBorder="1"/>
    <xf numFmtId="168" fontId="31" fillId="0" borderId="9" xfId="2" applyNumberFormat="1" applyFont="1" applyBorder="1"/>
    <xf numFmtId="168" fontId="31" fillId="0" borderId="14" xfId="2" applyNumberFormat="1" applyFont="1" applyBorder="1"/>
    <xf numFmtId="168" fontId="31" fillId="0" borderId="19" xfId="2" applyNumberFormat="1" applyFont="1" applyBorder="1"/>
    <xf numFmtId="0" fontId="33" fillId="2" borderId="0" xfId="1" applyNumberFormat="1" applyFont="1" applyFill="1" applyBorder="1" applyAlignment="1">
      <alignment horizontal="right"/>
    </xf>
    <xf numFmtId="0" fontId="34" fillId="0" borderId="0" xfId="2" applyNumberFormat="1" applyFont="1" applyBorder="1"/>
    <xf numFmtId="0" fontId="34" fillId="0" borderId="15" xfId="2" applyNumberFormat="1" applyFont="1" applyBorder="1"/>
    <xf numFmtId="0" fontId="22" fillId="2" borderId="0" xfId="1" applyFont="1" applyFill="1" applyBorder="1" applyAlignment="1"/>
    <xf numFmtId="0" fontId="25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1" fontId="35" fillId="2" borderId="13" xfId="1" applyNumberFormat="1" applyFont="1" applyFill="1" applyBorder="1" applyAlignment="1">
      <alignment horizontal="center"/>
    </xf>
    <xf numFmtId="1" fontId="35" fillId="2" borderId="0" xfId="1" applyNumberFormat="1" applyFont="1" applyFill="1" applyBorder="1" applyAlignment="1">
      <alignment horizontal="center"/>
    </xf>
    <xf numFmtId="1" fontId="35" fillId="2" borderId="14" xfId="1" applyNumberFormat="1" applyFont="1" applyFill="1" applyBorder="1" applyAlignment="1">
      <alignment horizontal="center"/>
    </xf>
    <xf numFmtId="1" fontId="35" fillId="2" borderId="18" xfId="1" applyNumberFormat="1" applyFont="1" applyFill="1" applyBorder="1" applyAlignment="1">
      <alignment horizontal="center"/>
    </xf>
    <xf numFmtId="1" fontId="35" fillId="2" borderId="9" xfId="1" applyNumberFormat="1" applyFont="1" applyFill="1" applyBorder="1" applyAlignment="1">
      <alignment horizontal="center"/>
    </xf>
    <xf numFmtId="1" fontId="35" fillId="2" borderId="19" xfId="1" applyNumberFormat="1" applyFont="1" applyFill="1" applyBorder="1" applyAlignment="1">
      <alignment horizontal="center"/>
    </xf>
    <xf numFmtId="168" fontId="26" fillId="2" borderId="13" xfId="1" applyNumberFormat="1" applyFont="1" applyFill="1" applyBorder="1" applyAlignment="1">
      <alignment horizontal="center"/>
    </xf>
    <xf numFmtId="168" fontId="31" fillId="0" borderId="18" xfId="2" applyNumberFormat="1" applyFont="1" applyBorder="1"/>
    <xf numFmtId="168" fontId="26" fillId="2" borderId="14" xfId="1" applyNumberFormat="1" applyFont="1" applyFill="1" applyBorder="1" applyAlignment="1">
      <alignment horizontal="center"/>
    </xf>
    <xf numFmtId="168" fontId="26" fillId="2" borderId="9" xfId="1" applyNumberFormat="1" applyFont="1" applyFill="1" applyBorder="1" applyAlignment="1">
      <alignment horizontal="center"/>
    </xf>
    <xf numFmtId="168" fontId="26" fillId="2" borderId="19" xfId="1" applyNumberFormat="1" applyFont="1" applyFill="1" applyBorder="1" applyAlignment="1">
      <alignment horizontal="center"/>
    </xf>
    <xf numFmtId="49" fontId="37" fillId="2" borderId="13" xfId="1" applyNumberFormat="1" applyFont="1" applyFill="1" applyBorder="1" applyAlignment="1">
      <alignment horizontal="center"/>
    </xf>
    <xf numFmtId="49" fontId="37" fillId="2" borderId="0" xfId="1" applyNumberFormat="1" applyFont="1" applyFill="1" applyBorder="1" applyAlignment="1">
      <alignment horizontal="center"/>
    </xf>
    <xf numFmtId="49" fontId="37" fillId="2" borderId="14" xfId="1" applyNumberFormat="1" applyFont="1" applyFill="1" applyBorder="1" applyAlignment="1">
      <alignment horizontal="center"/>
    </xf>
    <xf numFmtId="49" fontId="37" fillId="2" borderId="18" xfId="1" applyNumberFormat="1" applyFont="1" applyFill="1" applyBorder="1" applyAlignment="1">
      <alignment horizontal="center"/>
    </xf>
    <xf numFmtId="49" fontId="37" fillId="2" borderId="9" xfId="1" applyNumberFormat="1" applyFont="1" applyFill="1" applyBorder="1" applyAlignment="1">
      <alignment horizontal="center"/>
    </xf>
    <xf numFmtId="49" fontId="37" fillId="2" borderId="19" xfId="1" applyNumberFormat="1" applyFont="1" applyFill="1" applyBorder="1" applyAlignment="1">
      <alignment horizontal="center"/>
    </xf>
    <xf numFmtId="0" fontId="38" fillId="2" borderId="0" xfId="1" applyFont="1" applyFill="1" applyBorder="1" applyAlignment="1">
      <alignment horizontal="right"/>
    </xf>
    <xf numFmtId="0" fontId="22" fillId="2" borderId="14" xfId="1" applyFont="1" applyFill="1" applyBorder="1" applyAlignment="1">
      <alignment horizontal="left"/>
    </xf>
    <xf numFmtId="49" fontId="20" fillId="2" borderId="0" xfId="1" applyNumberFormat="1" applyFont="1" applyFill="1" applyBorder="1" applyAlignment="1">
      <alignment horizontal="center"/>
    </xf>
    <xf numFmtId="49" fontId="21" fillId="2" borderId="13" xfId="1" applyNumberFormat="1" applyFont="1" applyFill="1" applyBorder="1" applyAlignment="1">
      <alignment horizontal="center"/>
    </xf>
    <xf numFmtId="49" fontId="21" fillId="2" borderId="0" xfId="1" applyNumberFormat="1" applyFont="1" applyFill="1" applyBorder="1" applyAlignment="1">
      <alignment horizontal="center"/>
    </xf>
    <xf numFmtId="49" fontId="21" fillId="2" borderId="18" xfId="1" applyNumberFormat="1" applyFont="1" applyFill="1" applyBorder="1" applyAlignment="1">
      <alignment horizontal="center"/>
    </xf>
    <xf numFmtId="49" fontId="21" fillId="2" borderId="9" xfId="1" applyNumberFormat="1" applyFont="1" applyFill="1" applyBorder="1" applyAlignment="1">
      <alignment horizontal="center"/>
    </xf>
    <xf numFmtId="49" fontId="21" fillId="2" borderId="14" xfId="1" applyNumberFormat="1" applyFont="1" applyFill="1" applyBorder="1" applyAlignment="1">
      <alignment horizontal="center"/>
    </xf>
    <xf numFmtId="49" fontId="21" fillId="2" borderId="19" xfId="1" applyNumberFormat="1" applyFont="1" applyFill="1" applyBorder="1" applyAlignment="1">
      <alignment horizontal="center"/>
    </xf>
    <xf numFmtId="0" fontId="39" fillId="2" borderId="0" xfId="1" applyFont="1" applyFill="1" applyBorder="1" applyAlignment="1">
      <alignment horizontal="right"/>
    </xf>
    <xf numFmtId="49" fontId="37" fillId="2" borderId="0" xfId="1" applyNumberFormat="1" applyFont="1" applyFill="1" applyBorder="1" applyAlignment="1">
      <alignment horizontal="right"/>
    </xf>
    <xf numFmtId="49" fontId="37" fillId="2" borderId="14" xfId="1" applyNumberFormat="1" applyFont="1" applyFill="1" applyBorder="1" applyAlignment="1">
      <alignment horizontal="right"/>
    </xf>
    <xf numFmtId="49" fontId="37" fillId="2" borderId="9" xfId="1" applyNumberFormat="1" applyFont="1" applyFill="1" applyBorder="1" applyAlignment="1">
      <alignment horizontal="right"/>
    </xf>
    <xf numFmtId="49" fontId="37" fillId="2" borderId="19" xfId="1" applyNumberFormat="1" applyFont="1" applyFill="1" applyBorder="1" applyAlignment="1">
      <alignment horizontal="right"/>
    </xf>
    <xf numFmtId="0" fontId="22" fillId="2" borderId="13" xfId="1" applyFont="1" applyFill="1" applyBorder="1" applyAlignment="1">
      <alignment horizontal="center" vertical="center"/>
    </xf>
    <xf numFmtId="0" fontId="22" fillId="2" borderId="0" xfId="1" applyFont="1" applyFill="1" applyBorder="1" applyAlignment="1">
      <alignment horizontal="center" vertical="center"/>
    </xf>
    <xf numFmtId="0" fontId="22" fillId="2" borderId="14" xfId="1" applyFont="1" applyFill="1" applyBorder="1" applyAlignment="1">
      <alignment horizontal="center" vertical="center"/>
    </xf>
    <xf numFmtId="0" fontId="22" fillId="2" borderId="18" xfId="1" applyFont="1" applyFill="1" applyBorder="1" applyAlignment="1">
      <alignment horizontal="center" vertical="center"/>
    </xf>
    <xf numFmtId="0" fontId="22" fillId="2" borderId="9" xfId="1" applyFont="1" applyFill="1" applyBorder="1" applyAlignment="1">
      <alignment horizontal="center" vertical="center"/>
    </xf>
    <xf numFmtId="0" fontId="22" fillId="2" borderId="19" xfId="1" applyFont="1" applyFill="1" applyBorder="1" applyAlignment="1">
      <alignment horizontal="center" vertical="center"/>
    </xf>
    <xf numFmtId="171" fontId="55" fillId="2" borderId="22" xfId="1" quotePrefix="1" applyNumberFormat="1" applyFont="1" applyFill="1" applyBorder="1" applyAlignment="1">
      <alignment horizontal="left" indent="1"/>
    </xf>
    <xf numFmtId="171" fontId="55" fillId="2" borderId="16" xfId="1" applyNumberFormat="1" applyFont="1" applyFill="1" applyBorder="1" applyAlignment="1">
      <alignment horizontal="left" indent="1"/>
    </xf>
    <xf numFmtId="171" fontId="55" fillId="2" borderId="23" xfId="1" applyNumberFormat="1" applyFont="1" applyFill="1" applyBorder="1" applyAlignment="1">
      <alignment horizontal="left" indent="1"/>
    </xf>
    <xf numFmtId="171" fontId="55" fillId="2" borderId="13" xfId="1" applyNumberFormat="1" applyFont="1" applyFill="1" applyBorder="1" applyAlignment="1">
      <alignment horizontal="left" indent="1"/>
    </xf>
    <xf numFmtId="171" fontId="55" fillId="2" borderId="0" xfId="1" applyNumberFormat="1" applyFont="1" applyFill="1" applyBorder="1" applyAlignment="1">
      <alignment horizontal="left" indent="1"/>
    </xf>
    <xf numFmtId="171" fontId="55" fillId="2" borderId="14" xfId="1" applyNumberFormat="1" applyFont="1" applyFill="1" applyBorder="1" applyAlignment="1">
      <alignment horizontal="left" indent="1"/>
    </xf>
    <xf numFmtId="49" fontId="55" fillId="2" borderId="22" xfId="1" applyNumberFormat="1" applyFont="1" applyFill="1" applyBorder="1" applyAlignment="1">
      <alignment horizontal="center" readingOrder="2"/>
    </xf>
    <xf numFmtId="49" fontId="55" fillId="2" borderId="16" xfId="1" applyNumberFormat="1" applyFont="1" applyFill="1" applyBorder="1" applyAlignment="1">
      <alignment horizontal="center" readingOrder="2"/>
    </xf>
    <xf numFmtId="49" fontId="55" fillId="2" borderId="23" xfId="1" applyNumberFormat="1" applyFont="1" applyFill="1" applyBorder="1" applyAlignment="1">
      <alignment horizontal="center" readingOrder="2"/>
    </xf>
    <xf numFmtId="49" fontId="55" fillId="2" borderId="24" xfId="1" applyNumberFormat="1" applyFont="1" applyFill="1" applyBorder="1" applyAlignment="1">
      <alignment horizontal="center" readingOrder="2"/>
    </xf>
    <xf numFmtId="49" fontId="55" fillId="2" borderId="15" xfId="1" applyNumberFormat="1" applyFont="1" applyFill="1" applyBorder="1" applyAlignment="1">
      <alignment horizontal="center" readingOrder="2"/>
    </xf>
    <xf numFmtId="49" fontId="55" fillId="2" borderId="25" xfId="1" applyNumberFormat="1" applyFont="1" applyFill="1" applyBorder="1" applyAlignment="1">
      <alignment horizontal="center" readingOrder="2"/>
    </xf>
    <xf numFmtId="49" fontId="55" fillId="2" borderId="22" xfId="1" quotePrefix="1" applyNumberFormat="1" applyFont="1" applyFill="1" applyBorder="1" applyAlignment="1">
      <alignment horizontal="center"/>
    </xf>
    <xf numFmtId="49" fontId="55" fillId="2" borderId="16" xfId="1" applyNumberFormat="1" applyFont="1" applyFill="1" applyBorder="1" applyAlignment="1">
      <alignment horizontal="center"/>
    </xf>
    <xf numFmtId="49" fontId="55" fillId="2" borderId="23" xfId="1" applyNumberFormat="1" applyFont="1" applyFill="1" applyBorder="1" applyAlignment="1">
      <alignment horizontal="center"/>
    </xf>
    <xf numFmtId="49" fontId="55" fillId="2" borderId="24" xfId="1" applyNumberFormat="1" applyFont="1" applyFill="1" applyBorder="1" applyAlignment="1">
      <alignment horizontal="center"/>
    </xf>
    <xf numFmtId="49" fontId="55" fillId="2" borderId="15" xfId="1" applyNumberFormat="1" applyFont="1" applyFill="1" applyBorder="1" applyAlignment="1">
      <alignment horizontal="center"/>
    </xf>
    <xf numFmtId="49" fontId="55" fillId="2" borderId="25" xfId="1" applyNumberFormat="1" applyFont="1" applyFill="1" applyBorder="1" applyAlignment="1">
      <alignment horizontal="center"/>
    </xf>
    <xf numFmtId="4" fontId="55" fillId="2" borderId="22" xfId="1" applyNumberFormat="1" applyFont="1" applyFill="1" applyBorder="1" applyAlignment="1">
      <alignment horizontal="center"/>
    </xf>
    <xf numFmtId="4" fontId="55" fillId="2" borderId="16" xfId="1" applyNumberFormat="1" applyFont="1" applyFill="1" applyBorder="1" applyAlignment="1">
      <alignment horizontal="center"/>
    </xf>
    <xf numFmtId="4" fontId="55" fillId="2" borderId="23" xfId="1" applyNumberFormat="1" applyFont="1" applyFill="1" applyBorder="1" applyAlignment="1">
      <alignment horizontal="center"/>
    </xf>
    <xf numFmtId="4" fontId="55" fillId="2" borderId="24" xfId="1" applyNumberFormat="1" applyFont="1" applyFill="1" applyBorder="1" applyAlignment="1">
      <alignment horizontal="center"/>
    </xf>
    <xf numFmtId="4" fontId="55" fillId="2" borderId="15" xfId="1" applyNumberFormat="1" applyFont="1" applyFill="1" applyBorder="1" applyAlignment="1">
      <alignment horizontal="center"/>
    </xf>
    <xf numFmtId="4" fontId="55" fillId="2" borderId="25" xfId="1" applyNumberFormat="1" applyFont="1" applyFill="1" applyBorder="1" applyAlignment="1">
      <alignment horizontal="center"/>
    </xf>
    <xf numFmtId="0" fontId="62" fillId="0" borderId="0" xfId="1" applyFont="1" applyFill="1" applyAlignment="1">
      <alignment horizontal="right" vertical="center" wrapText="1"/>
    </xf>
    <xf numFmtId="0" fontId="44" fillId="2" borderId="0" xfId="1" applyFont="1" applyFill="1" applyAlignment="1">
      <alignment horizontal="right"/>
    </xf>
    <xf numFmtId="0" fontId="22" fillId="2" borderId="10" xfId="1" applyFont="1" applyFill="1" applyBorder="1" applyAlignment="1">
      <alignment horizontal="center" vertical="center"/>
    </xf>
    <xf numFmtId="0" fontId="22" fillId="2" borderId="11" xfId="1" applyFont="1" applyFill="1" applyBorder="1" applyAlignment="1">
      <alignment horizontal="center" vertical="center"/>
    </xf>
    <xf numFmtId="0" fontId="22" fillId="2" borderId="12" xfId="1" applyFont="1" applyFill="1" applyBorder="1" applyAlignment="1">
      <alignment horizontal="center" vertical="center"/>
    </xf>
    <xf numFmtId="49" fontId="55" fillId="2" borderId="13" xfId="1" applyNumberFormat="1" applyFont="1" applyFill="1" applyBorder="1" applyAlignment="1">
      <alignment horizontal="center" readingOrder="2"/>
    </xf>
    <xf numFmtId="49" fontId="55" fillId="2" borderId="0" xfId="1" applyNumberFormat="1" applyFont="1" applyFill="1" applyBorder="1" applyAlignment="1">
      <alignment horizontal="center" readingOrder="2"/>
    </xf>
    <xf numFmtId="49" fontId="55" fillId="2" borderId="14" xfId="1" applyNumberFormat="1" applyFont="1" applyFill="1" applyBorder="1" applyAlignment="1">
      <alignment horizontal="center" readingOrder="2"/>
    </xf>
    <xf numFmtId="49" fontId="55" fillId="2" borderId="13" xfId="1" quotePrefix="1" applyNumberFormat="1" applyFont="1" applyFill="1" applyBorder="1" applyAlignment="1">
      <alignment horizontal="center"/>
    </xf>
    <xf numFmtId="49" fontId="55" fillId="2" borderId="0" xfId="1" applyNumberFormat="1" applyFont="1" applyFill="1" applyBorder="1" applyAlignment="1">
      <alignment horizontal="center"/>
    </xf>
    <xf numFmtId="49" fontId="55" fillId="2" borderId="14" xfId="1" applyNumberFormat="1" applyFont="1" applyFill="1" applyBorder="1" applyAlignment="1">
      <alignment horizontal="center"/>
    </xf>
    <xf numFmtId="49" fontId="55" fillId="2" borderId="13" xfId="1" applyNumberFormat="1" applyFont="1" applyFill="1" applyBorder="1" applyAlignment="1">
      <alignment horizontal="center"/>
    </xf>
    <xf numFmtId="4" fontId="55" fillId="2" borderId="13" xfId="1" applyNumberFormat="1" applyFont="1" applyFill="1" applyBorder="1" applyAlignment="1">
      <alignment horizontal="center"/>
    </xf>
    <xf numFmtId="4" fontId="55" fillId="2" borderId="0" xfId="1" applyNumberFormat="1" applyFont="1" applyFill="1" applyBorder="1" applyAlignment="1">
      <alignment horizontal="center"/>
    </xf>
    <xf numFmtId="4" fontId="55" fillId="2" borderId="14" xfId="1" applyNumberFormat="1" applyFont="1" applyFill="1" applyBorder="1" applyAlignment="1">
      <alignment horizontal="center"/>
    </xf>
    <xf numFmtId="171" fontId="23" fillId="2" borderId="22" xfId="1" quotePrefix="1" applyNumberFormat="1" applyFont="1" applyFill="1" applyBorder="1" applyAlignment="1">
      <alignment horizontal="left" indent="1"/>
    </xf>
    <xf numFmtId="171" fontId="23" fillId="2" borderId="16" xfId="1" applyNumberFormat="1" applyFont="1" applyFill="1" applyBorder="1" applyAlignment="1">
      <alignment horizontal="left" indent="1"/>
    </xf>
    <xf numFmtId="171" fontId="23" fillId="2" borderId="23" xfId="1" applyNumberFormat="1" applyFont="1" applyFill="1" applyBorder="1" applyAlignment="1">
      <alignment horizontal="left" indent="1"/>
    </xf>
    <xf numFmtId="171" fontId="23" fillId="2" borderId="13" xfId="1" applyNumberFormat="1" applyFont="1" applyFill="1" applyBorder="1" applyAlignment="1">
      <alignment horizontal="left" indent="1"/>
    </xf>
    <xf numFmtId="171" fontId="23" fillId="2" borderId="0" xfId="1" applyNumberFormat="1" applyFont="1" applyFill="1" applyBorder="1" applyAlignment="1">
      <alignment horizontal="left" indent="1"/>
    </xf>
    <xf numFmtId="171" fontId="23" fillId="2" borderId="14" xfId="1" applyNumberFormat="1" applyFont="1" applyFill="1" applyBorder="1" applyAlignment="1">
      <alignment horizontal="left" indent="1"/>
    </xf>
    <xf numFmtId="49" fontId="45" fillId="2" borderId="22" xfId="1" applyNumberFormat="1" applyFont="1" applyFill="1" applyBorder="1" applyAlignment="1">
      <alignment horizontal="center" readingOrder="2"/>
    </xf>
    <xf numFmtId="49" fontId="45" fillId="2" borderId="16" xfId="1" applyNumberFormat="1" applyFont="1" applyFill="1" applyBorder="1" applyAlignment="1">
      <alignment horizontal="center" readingOrder="2"/>
    </xf>
    <xf numFmtId="49" fontId="45" fillId="2" borderId="23" xfId="1" applyNumberFormat="1" applyFont="1" applyFill="1" applyBorder="1" applyAlignment="1">
      <alignment horizontal="center" readingOrder="2"/>
    </xf>
    <xf numFmtId="49" fontId="45" fillId="2" borderId="24" xfId="1" applyNumberFormat="1" applyFont="1" applyFill="1" applyBorder="1" applyAlignment="1">
      <alignment horizontal="center" readingOrder="2"/>
    </xf>
    <xf numFmtId="49" fontId="45" fillId="2" borderId="15" xfId="1" applyNumberFormat="1" applyFont="1" applyFill="1" applyBorder="1" applyAlignment="1">
      <alignment horizontal="center" readingOrder="2"/>
    </xf>
    <xf numFmtId="49" fontId="45" fillId="2" borderId="25" xfId="1" applyNumberFormat="1" applyFont="1" applyFill="1" applyBorder="1" applyAlignment="1">
      <alignment horizontal="center" readingOrder="2"/>
    </xf>
    <xf numFmtId="49" fontId="46" fillId="2" borderId="22" xfId="1" quotePrefix="1" applyNumberFormat="1" applyFont="1" applyFill="1" applyBorder="1" applyAlignment="1">
      <alignment horizontal="center"/>
    </xf>
    <xf numFmtId="49" fontId="46" fillId="2" borderId="16" xfId="1" applyNumberFormat="1" applyFont="1" applyFill="1" applyBorder="1" applyAlignment="1">
      <alignment horizontal="center"/>
    </xf>
    <xf numFmtId="49" fontId="46" fillId="2" borderId="23" xfId="1" applyNumberFormat="1" applyFont="1" applyFill="1" applyBorder="1" applyAlignment="1">
      <alignment horizontal="center"/>
    </xf>
    <xf numFmtId="49" fontId="46" fillId="2" borderId="24" xfId="1" applyNumberFormat="1" applyFont="1" applyFill="1" applyBorder="1" applyAlignment="1">
      <alignment horizontal="center"/>
    </xf>
    <xf numFmtId="49" fontId="46" fillId="2" borderId="15" xfId="1" applyNumberFormat="1" applyFont="1" applyFill="1" applyBorder="1" applyAlignment="1">
      <alignment horizontal="center"/>
    </xf>
    <xf numFmtId="49" fontId="46" fillId="2" borderId="25" xfId="1" applyNumberFormat="1" applyFont="1" applyFill="1" applyBorder="1" applyAlignment="1">
      <alignment horizontal="center"/>
    </xf>
    <xf numFmtId="4" fontId="46" fillId="2" borderId="22" xfId="1" applyNumberFormat="1" applyFont="1" applyFill="1" applyBorder="1" applyAlignment="1">
      <alignment horizontal="center"/>
    </xf>
    <xf numFmtId="4" fontId="46" fillId="2" borderId="16" xfId="1" applyNumberFormat="1" applyFont="1" applyFill="1" applyBorder="1" applyAlignment="1">
      <alignment horizontal="center"/>
    </xf>
    <xf numFmtId="4" fontId="46" fillId="2" borderId="23" xfId="1" applyNumberFormat="1" applyFont="1" applyFill="1" applyBorder="1" applyAlignment="1">
      <alignment horizontal="center"/>
    </xf>
    <xf numFmtId="4" fontId="46" fillId="2" borderId="24" xfId="1" applyNumberFormat="1" applyFont="1" applyFill="1" applyBorder="1" applyAlignment="1">
      <alignment horizontal="center"/>
    </xf>
    <xf numFmtId="4" fontId="46" fillId="2" borderId="15" xfId="1" applyNumberFormat="1" applyFont="1" applyFill="1" applyBorder="1" applyAlignment="1">
      <alignment horizontal="center"/>
    </xf>
    <xf numFmtId="4" fontId="46" fillId="2" borderId="25" xfId="1" applyNumberFormat="1" applyFont="1" applyFill="1" applyBorder="1" applyAlignment="1">
      <alignment horizontal="center"/>
    </xf>
    <xf numFmtId="49" fontId="45" fillId="2" borderId="13" xfId="1" applyNumberFormat="1" applyFont="1" applyFill="1" applyBorder="1" applyAlignment="1">
      <alignment horizontal="center" readingOrder="2"/>
    </xf>
    <xf numFmtId="49" fontId="45" fillId="2" borderId="0" xfId="1" applyNumberFormat="1" applyFont="1" applyFill="1" applyBorder="1" applyAlignment="1">
      <alignment horizontal="center" readingOrder="2"/>
    </xf>
    <xf numFmtId="49" fontId="45" fillId="2" borderId="14" xfId="1" applyNumberFormat="1" applyFont="1" applyFill="1" applyBorder="1" applyAlignment="1">
      <alignment horizontal="center" readingOrder="2"/>
    </xf>
    <xf numFmtId="49" fontId="46" fillId="2" borderId="13" xfId="1" quotePrefix="1" applyNumberFormat="1" applyFont="1" applyFill="1" applyBorder="1" applyAlignment="1">
      <alignment horizontal="center"/>
    </xf>
    <xf numFmtId="49" fontId="46" fillId="2" borderId="0" xfId="1" applyNumberFormat="1" applyFont="1" applyFill="1" applyBorder="1" applyAlignment="1">
      <alignment horizontal="center"/>
    </xf>
    <xf numFmtId="49" fontId="46" fillId="2" borderId="14" xfId="1" applyNumberFormat="1" applyFont="1" applyFill="1" applyBorder="1" applyAlignment="1">
      <alignment horizontal="center"/>
    </xf>
    <xf numFmtId="49" fontId="46" fillId="2" borderId="13" xfId="1" applyNumberFormat="1" applyFont="1" applyFill="1" applyBorder="1" applyAlignment="1">
      <alignment horizontal="center"/>
    </xf>
    <xf numFmtId="4" fontId="46" fillId="2" borderId="13" xfId="1" applyNumberFormat="1" applyFont="1" applyFill="1" applyBorder="1" applyAlignment="1">
      <alignment horizontal="center"/>
    </xf>
    <xf numFmtId="4" fontId="46" fillId="2" borderId="0" xfId="1" applyNumberFormat="1" applyFont="1" applyFill="1" applyBorder="1" applyAlignment="1">
      <alignment horizontal="center"/>
    </xf>
    <xf numFmtId="4" fontId="46" fillId="2" borderId="14" xfId="1" applyNumberFormat="1" applyFont="1" applyFill="1" applyBorder="1" applyAlignment="1">
      <alignment horizontal="center"/>
    </xf>
    <xf numFmtId="49" fontId="23" fillId="2" borderId="13" xfId="1" applyNumberFormat="1" applyFont="1" applyFill="1" applyBorder="1" applyAlignment="1">
      <alignment horizontal="left" indent="1"/>
    </xf>
    <xf numFmtId="49" fontId="23" fillId="2" borderId="0" xfId="1" applyNumberFormat="1" applyFont="1" applyFill="1" applyBorder="1" applyAlignment="1">
      <alignment horizontal="left" indent="1"/>
    </xf>
    <xf numFmtId="49" fontId="23" fillId="2" borderId="14" xfId="1" applyNumberFormat="1" applyFont="1" applyFill="1" applyBorder="1" applyAlignment="1">
      <alignment horizontal="left" indent="1"/>
    </xf>
    <xf numFmtId="49" fontId="23" fillId="2" borderId="24" xfId="1" applyNumberFormat="1" applyFont="1" applyFill="1" applyBorder="1" applyAlignment="1">
      <alignment horizontal="left" indent="1"/>
    </xf>
    <xf numFmtId="49" fontId="23" fillId="2" borderId="15" xfId="1" applyNumberFormat="1" applyFont="1" applyFill="1" applyBorder="1" applyAlignment="1">
      <alignment horizontal="left" indent="1"/>
    </xf>
    <xf numFmtId="49" fontId="23" fillId="2" borderId="25" xfId="1" applyNumberFormat="1" applyFont="1" applyFill="1" applyBorder="1" applyAlignment="1">
      <alignment horizontal="left" indent="1"/>
    </xf>
    <xf numFmtId="4" fontId="23" fillId="2" borderId="13" xfId="1" applyNumberFormat="1" applyFont="1" applyFill="1" applyBorder="1" applyAlignment="1">
      <alignment horizontal="right" indent="1"/>
    </xf>
    <xf numFmtId="4" fontId="23" fillId="2" borderId="0" xfId="1" applyNumberFormat="1" applyFont="1" applyFill="1" applyBorder="1" applyAlignment="1">
      <alignment horizontal="right" indent="1"/>
    </xf>
    <xf numFmtId="4" fontId="23" fillId="2" borderId="14" xfId="1" applyNumberFormat="1" applyFont="1" applyFill="1" applyBorder="1" applyAlignment="1">
      <alignment horizontal="right" indent="1"/>
    </xf>
    <xf numFmtId="4" fontId="23" fillId="2" borderId="24" xfId="1" applyNumberFormat="1" applyFont="1" applyFill="1" applyBorder="1" applyAlignment="1">
      <alignment horizontal="right" indent="1"/>
    </xf>
    <xf numFmtId="4" fontId="23" fillId="2" borderId="15" xfId="1" applyNumberFormat="1" applyFont="1" applyFill="1" applyBorder="1" applyAlignment="1">
      <alignment horizontal="right" indent="1"/>
    </xf>
    <xf numFmtId="4" fontId="23" fillId="2" borderId="25" xfId="1" applyNumberFormat="1" applyFont="1" applyFill="1" applyBorder="1" applyAlignment="1">
      <alignment horizontal="right" indent="1"/>
    </xf>
    <xf numFmtId="0" fontId="43" fillId="2" borderId="0" xfId="1" applyFont="1" applyFill="1" applyAlignment="1">
      <alignment horizontal="center"/>
    </xf>
    <xf numFmtId="0" fontId="27" fillId="2" borderId="0" xfId="1" applyFont="1" applyFill="1" applyAlignment="1">
      <alignment horizontal="left"/>
    </xf>
    <xf numFmtId="49" fontId="48" fillId="2" borderId="0" xfId="1" applyNumberFormat="1" applyFont="1" applyFill="1" applyBorder="1" applyAlignment="1">
      <alignment horizontal="center"/>
    </xf>
    <xf numFmtId="49" fontId="48" fillId="2" borderId="15" xfId="1" applyNumberFormat="1" applyFont="1" applyFill="1" applyBorder="1" applyAlignment="1">
      <alignment horizontal="center"/>
    </xf>
    <xf numFmtId="49" fontId="48" fillId="2" borderId="0" xfId="1" applyNumberFormat="1" applyFont="1" applyFill="1" applyBorder="1" applyAlignment="1">
      <alignment horizontal="left" indent="1"/>
    </xf>
    <xf numFmtId="49" fontId="48" fillId="2" borderId="15" xfId="1" applyNumberFormat="1" applyFont="1" applyFill="1" applyBorder="1" applyAlignment="1">
      <alignment horizontal="left" indent="1"/>
    </xf>
    <xf numFmtId="0" fontId="22" fillId="2" borderId="0" xfId="1" applyFont="1" applyFill="1" applyAlignment="1">
      <alignment horizontal="left"/>
    </xf>
    <xf numFmtId="0" fontId="27" fillId="2" borderId="0" xfId="1" applyFont="1" applyFill="1" applyAlignment="1">
      <alignment horizontal="center"/>
    </xf>
    <xf numFmtId="14" fontId="47" fillId="0" borderId="0" xfId="1" applyNumberFormat="1" applyFont="1" applyFill="1" applyBorder="1" applyAlignment="1">
      <alignment horizontal="center"/>
    </xf>
    <xf numFmtId="14" fontId="47" fillId="0" borderId="15" xfId="1" applyNumberFormat="1" applyFont="1" applyFill="1" applyBorder="1" applyAlignment="1">
      <alignment horizontal="center"/>
    </xf>
    <xf numFmtId="14" fontId="29" fillId="0" borderId="0" xfId="1" applyNumberFormat="1" applyFont="1" applyFill="1" applyBorder="1" applyAlignment="1">
      <alignment horizontal="center"/>
    </xf>
    <xf numFmtId="14" fontId="29" fillId="0" borderId="15" xfId="1" applyNumberFormat="1" applyFont="1" applyFill="1" applyBorder="1" applyAlignment="1">
      <alignment horizontal="center"/>
    </xf>
    <xf numFmtId="0" fontId="49" fillId="2" borderId="0" xfId="1" applyFont="1" applyFill="1" applyAlignment="1">
      <alignment horizontal="right"/>
    </xf>
    <xf numFmtId="0" fontId="50" fillId="2" borderId="0" xfId="1" applyFont="1" applyFill="1" applyAlignment="1">
      <alignment horizontal="left"/>
    </xf>
    <xf numFmtId="0" fontId="49" fillId="2" borderId="0" xfId="1" applyFont="1" applyFill="1" applyAlignment="1">
      <alignment horizontal="center"/>
    </xf>
    <xf numFmtId="0" fontId="51" fillId="2" borderId="0" xfId="1" applyFont="1" applyFill="1" applyAlignment="1">
      <alignment horizontal="center"/>
    </xf>
    <xf numFmtId="0" fontId="52" fillId="2" borderId="0" xfId="1" applyFont="1" applyFill="1" applyAlignment="1">
      <alignment horizontal="left"/>
    </xf>
    <xf numFmtId="0" fontId="54" fillId="2" borderId="0" xfId="1" applyFont="1" applyFill="1" applyAlignment="1">
      <alignment horizontal="right"/>
    </xf>
    <xf numFmtId="0" fontId="62" fillId="0" borderId="0" xfId="1" applyFont="1" applyFill="1" applyAlignment="1">
      <alignment horizontal="center" vertical="center"/>
    </xf>
    <xf numFmtId="49" fontId="43" fillId="2" borderId="0" xfId="1" applyNumberFormat="1" applyFont="1" applyFill="1" applyAlignment="1">
      <alignment horizontal="center"/>
    </xf>
    <xf numFmtId="0" fontId="70" fillId="0" borderId="0" xfId="1" applyFont="1" applyFill="1" applyAlignment="1">
      <alignment horizontal="center" vertical="center" wrapText="1"/>
    </xf>
    <xf numFmtId="170" fontId="14" fillId="0" borderId="30" xfId="1" applyNumberFormat="1" applyFont="1" applyFill="1" applyBorder="1" applyAlignment="1">
      <alignment horizontal="center"/>
    </xf>
    <xf numFmtId="10" fontId="14" fillId="0" borderId="30" xfId="1" applyNumberFormat="1" applyFont="1" applyFill="1" applyBorder="1" applyAlignment="1">
      <alignment horizontal="center"/>
    </xf>
    <xf numFmtId="0" fontId="81" fillId="0" borderId="4" xfId="1" applyFont="1" applyFill="1" applyBorder="1" applyAlignment="1">
      <alignment horizontal="center" vertical="justify" wrapText="1"/>
    </xf>
    <xf numFmtId="0" fontId="81" fillId="0" borderId="0" xfId="1" applyFont="1" applyFill="1" applyAlignment="1">
      <alignment horizontal="center" vertical="justify" wrapText="1"/>
    </xf>
    <xf numFmtId="0" fontId="81" fillId="0" borderId="7" xfId="1" applyFont="1" applyFill="1" applyBorder="1" applyAlignment="1">
      <alignment horizontal="center" vertical="justify" wrapText="1"/>
    </xf>
    <xf numFmtId="0" fontId="82" fillId="0" borderId="0" xfId="1" applyFont="1" applyFill="1" applyAlignment="1">
      <alignment horizontal="center"/>
    </xf>
    <xf numFmtId="0" fontId="60" fillId="0" borderId="0" xfId="1" applyFont="1" applyFill="1" applyAlignment="1">
      <alignment horizontal="center"/>
    </xf>
    <xf numFmtId="14" fontId="59" fillId="0" borderId="3" xfId="1" applyNumberFormat="1" applyFont="1" applyFill="1" applyBorder="1" applyAlignment="1">
      <alignment horizontal="center"/>
    </xf>
    <xf numFmtId="14" fontId="59" fillId="0" borderId="4" xfId="1" applyNumberFormat="1" applyFont="1" applyFill="1" applyBorder="1" applyAlignment="1">
      <alignment horizontal="center"/>
    </xf>
    <xf numFmtId="14" fontId="59" fillId="0" borderId="5" xfId="1" applyNumberFormat="1" applyFont="1" applyFill="1" applyBorder="1" applyAlignment="1">
      <alignment horizontal="center"/>
    </xf>
    <xf numFmtId="14" fontId="59" fillId="0" borderId="6" xfId="1" applyNumberFormat="1" applyFont="1" applyFill="1" applyBorder="1" applyAlignment="1">
      <alignment horizontal="center"/>
    </xf>
    <xf numFmtId="14" fontId="59" fillId="0" borderId="7" xfId="1" applyNumberFormat="1" applyFont="1" applyFill="1" applyBorder="1" applyAlignment="1">
      <alignment horizontal="center"/>
    </xf>
    <xf numFmtId="14" fontId="59" fillId="0" borderId="8" xfId="1" applyNumberFormat="1" applyFont="1" applyFill="1" applyBorder="1" applyAlignment="1">
      <alignment horizontal="center"/>
    </xf>
    <xf numFmtId="14" fontId="58" fillId="0" borderId="3" xfId="1" applyNumberFormat="1" applyFont="1" applyFill="1" applyBorder="1" applyAlignment="1">
      <alignment horizontal="center"/>
    </xf>
    <xf numFmtId="14" fontId="58" fillId="0" borderId="4" xfId="1" applyNumberFormat="1" applyFont="1" applyFill="1" applyBorder="1" applyAlignment="1">
      <alignment horizontal="center"/>
    </xf>
    <xf numFmtId="14" fontId="58" fillId="0" borderId="5" xfId="1" applyNumberFormat="1" applyFont="1" applyFill="1" applyBorder="1" applyAlignment="1">
      <alignment horizontal="center"/>
    </xf>
    <xf numFmtId="14" fontId="58" fillId="0" borderId="6" xfId="1" applyNumberFormat="1" applyFont="1" applyFill="1" applyBorder="1" applyAlignment="1">
      <alignment horizontal="center"/>
    </xf>
    <xf numFmtId="14" fontId="58" fillId="0" borderId="7" xfId="1" applyNumberFormat="1" applyFont="1" applyFill="1" applyBorder="1" applyAlignment="1">
      <alignment horizontal="center"/>
    </xf>
    <xf numFmtId="14" fontId="58" fillId="0" borderId="8" xfId="1" applyNumberFormat="1" applyFont="1" applyFill="1" applyBorder="1" applyAlignment="1">
      <alignment horizontal="center"/>
    </xf>
    <xf numFmtId="14" fontId="14" fillId="0" borderId="30" xfId="1" applyNumberFormat="1" applyFont="1" applyFill="1" applyBorder="1" applyAlignment="1">
      <alignment horizontal="center"/>
    </xf>
    <xf numFmtId="0" fontId="94" fillId="0" borderId="0" xfId="1" applyFont="1" applyFill="1" applyBorder="1" applyAlignment="1">
      <alignment horizontal="center" vertical="justify" wrapText="1"/>
    </xf>
    <xf numFmtId="0" fontId="81" fillId="0" borderId="0" xfId="1" applyFont="1" applyFill="1" applyBorder="1" applyAlignment="1">
      <alignment horizontal="center" vertical="justify" wrapText="1"/>
    </xf>
    <xf numFmtId="168" fontId="35" fillId="2" borderId="13" xfId="1" applyNumberFormat="1" applyFont="1" applyFill="1" applyBorder="1" applyAlignment="1">
      <alignment horizontal="center"/>
    </xf>
    <xf numFmtId="168" fontId="56" fillId="0" borderId="0" xfId="2" applyNumberFormat="1" applyFont="1" applyBorder="1"/>
    <xf numFmtId="168" fontId="56" fillId="0" borderId="14" xfId="2" applyNumberFormat="1" applyFont="1" applyBorder="1"/>
    <xf numFmtId="168" fontId="56" fillId="0" borderId="18" xfId="2" applyNumberFormat="1" applyFont="1" applyBorder="1"/>
    <xf numFmtId="168" fontId="56" fillId="0" borderId="9" xfId="2" applyNumberFormat="1" applyFont="1" applyBorder="1"/>
    <xf numFmtId="168" fontId="56" fillId="0" borderId="19" xfId="2" applyNumberFormat="1" applyFont="1" applyBorder="1"/>
    <xf numFmtId="168" fontId="35" fillId="2" borderId="0" xfId="1" applyNumberFormat="1" applyFont="1" applyFill="1" applyBorder="1" applyAlignment="1">
      <alignment horizontal="center"/>
    </xf>
    <xf numFmtId="168" fontId="35" fillId="2" borderId="14" xfId="1" applyNumberFormat="1" applyFont="1" applyFill="1" applyBorder="1" applyAlignment="1">
      <alignment horizontal="center"/>
    </xf>
    <xf numFmtId="168" fontId="35" fillId="2" borderId="9" xfId="1" applyNumberFormat="1" applyFont="1" applyFill="1" applyBorder="1" applyAlignment="1">
      <alignment horizontal="center"/>
    </xf>
    <xf numFmtId="168" fontId="35" fillId="2" borderId="19" xfId="1" applyNumberFormat="1" applyFont="1" applyFill="1" applyBorder="1" applyAlignment="1">
      <alignment horizontal="center"/>
    </xf>
    <xf numFmtId="167" fontId="35" fillId="2" borderId="13" xfId="1" applyNumberFormat="1" applyFont="1" applyFill="1" applyBorder="1" applyAlignment="1">
      <alignment horizontal="center"/>
    </xf>
    <xf numFmtId="167" fontId="35" fillId="2" borderId="0" xfId="1" applyNumberFormat="1" applyFont="1" applyFill="1" applyBorder="1" applyAlignment="1">
      <alignment horizontal="center"/>
    </xf>
    <xf numFmtId="167" fontId="35" fillId="2" borderId="14" xfId="1" applyNumberFormat="1" applyFont="1" applyFill="1" applyBorder="1" applyAlignment="1">
      <alignment horizontal="center"/>
    </xf>
    <xf numFmtId="167" fontId="35" fillId="2" borderId="18" xfId="1" applyNumberFormat="1" applyFont="1" applyFill="1" applyBorder="1" applyAlignment="1">
      <alignment horizontal="center"/>
    </xf>
    <xf numFmtId="167" fontId="35" fillId="2" borderId="9" xfId="1" applyNumberFormat="1" applyFont="1" applyFill="1" applyBorder="1" applyAlignment="1">
      <alignment horizontal="center"/>
    </xf>
    <xf numFmtId="167" fontId="35" fillId="2" borderId="19" xfId="1" applyNumberFormat="1" applyFont="1" applyFill="1" applyBorder="1" applyAlignment="1">
      <alignment horizontal="center"/>
    </xf>
    <xf numFmtId="166" fontId="35" fillId="2" borderId="10" xfId="1" applyNumberFormat="1" applyFont="1" applyFill="1" applyBorder="1" applyAlignment="1">
      <alignment horizontal="center"/>
    </xf>
    <xf numFmtId="166" fontId="35" fillId="2" borderId="11" xfId="1" applyNumberFormat="1" applyFont="1" applyFill="1" applyBorder="1" applyAlignment="1">
      <alignment horizontal="center"/>
    </xf>
    <xf numFmtId="166" fontId="35" fillId="2" borderId="12" xfId="1" applyNumberFormat="1" applyFont="1" applyFill="1" applyBorder="1" applyAlignment="1">
      <alignment horizontal="center"/>
    </xf>
    <xf numFmtId="166" fontId="35" fillId="2" borderId="18" xfId="1" applyNumberFormat="1" applyFont="1" applyFill="1" applyBorder="1" applyAlignment="1">
      <alignment horizontal="center"/>
    </xf>
    <xf numFmtId="166" fontId="35" fillId="2" borderId="9" xfId="1" applyNumberFormat="1" applyFont="1" applyFill="1" applyBorder="1" applyAlignment="1">
      <alignment horizontal="center"/>
    </xf>
    <xf numFmtId="166" fontId="35" fillId="2" borderId="19" xfId="1" applyNumberFormat="1" applyFont="1" applyFill="1" applyBorder="1" applyAlignment="1">
      <alignment horizontal="center"/>
    </xf>
    <xf numFmtId="0" fontId="30" fillId="2" borderId="0" xfId="1" applyFont="1" applyFill="1" applyBorder="1" applyAlignment="1">
      <alignment horizontal="right"/>
    </xf>
    <xf numFmtId="0" fontId="30" fillId="2" borderId="15" xfId="1" applyFont="1" applyFill="1" applyBorder="1" applyAlignment="1">
      <alignment horizontal="right"/>
    </xf>
    <xf numFmtId="0" fontId="26" fillId="2" borderId="0" xfId="1" applyFont="1" applyFill="1" applyBorder="1" applyAlignment="1">
      <alignment horizontal="right"/>
    </xf>
    <xf numFmtId="0" fontId="26" fillId="2" borderId="20" xfId="1" applyFont="1" applyFill="1" applyBorder="1" applyAlignment="1">
      <alignment horizontal="right"/>
    </xf>
    <xf numFmtId="0" fontId="24" fillId="2" borderId="0" xfId="1" applyFont="1" applyFill="1" applyBorder="1" applyAlignment="1">
      <alignment horizontal="right" vertical="center"/>
    </xf>
    <xf numFmtId="0" fontId="24" fillId="2" borderId="0" xfId="1" applyFont="1" applyFill="1" applyBorder="1" applyAlignment="1">
      <alignment horizontal="center" vertical="center"/>
    </xf>
    <xf numFmtId="0" fontId="62" fillId="0" borderId="0" xfId="1" applyFont="1" applyFill="1" applyAlignment="1">
      <alignment horizontal="center" vertical="center" wrapText="1"/>
    </xf>
    <xf numFmtId="0" fontId="30" fillId="2" borderId="0" xfId="1" applyFont="1" applyFill="1" applyBorder="1" applyAlignment="1">
      <alignment horizontal="right" vertical="center"/>
    </xf>
    <xf numFmtId="166" fontId="2" fillId="0" borderId="10" xfId="1" applyNumberFormat="1" applyFont="1" applyFill="1" applyBorder="1" applyAlignment="1">
      <alignment horizontal="center"/>
    </xf>
    <xf numFmtId="166" fontId="2" fillId="0" borderId="11" xfId="1" applyNumberFormat="1" applyFont="1" applyFill="1" applyBorder="1" applyAlignment="1">
      <alignment horizontal="center"/>
    </xf>
    <xf numFmtId="166" fontId="2" fillId="0" borderId="12" xfId="1" applyNumberFormat="1" applyFont="1" applyFill="1" applyBorder="1" applyAlignment="1">
      <alignment horizontal="center"/>
    </xf>
    <xf numFmtId="166" fontId="2" fillId="0" borderId="18" xfId="1" applyNumberFormat="1" applyFont="1" applyFill="1" applyBorder="1" applyAlignment="1">
      <alignment horizontal="center"/>
    </xf>
    <xf numFmtId="166" fontId="2" fillId="0" borderId="9" xfId="1" applyNumberFormat="1" applyFont="1" applyFill="1" applyBorder="1" applyAlignment="1">
      <alignment horizontal="center"/>
    </xf>
    <xf numFmtId="166" fontId="2" fillId="0" borderId="19" xfId="1" applyNumberFormat="1" applyFont="1" applyFill="1" applyBorder="1" applyAlignment="1">
      <alignment horizontal="center"/>
    </xf>
    <xf numFmtId="0" fontId="67" fillId="0" borderId="0" xfId="1" applyFont="1" applyFill="1" applyBorder="1" applyAlignment="1">
      <alignment horizontal="right" vertical="center"/>
    </xf>
    <xf numFmtId="0" fontId="69" fillId="0" borderId="0" xfId="1" applyFont="1" applyFill="1" applyBorder="1" applyAlignment="1">
      <alignment horizontal="right" vertical="center"/>
    </xf>
    <xf numFmtId="1" fontId="47" fillId="2" borderId="0" xfId="1" applyNumberFormat="1" applyFont="1" applyFill="1" applyBorder="1" applyAlignment="1">
      <alignment horizontal="center"/>
    </xf>
    <xf numFmtId="1" fontId="47" fillId="2" borderId="14" xfId="1" applyNumberFormat="1" applyFont="1" applyFill="1" applyBorder="1" applyAlignment="1">
      <alignment horizontal="center"/>
    </xf>
    <xf numFmtId="1" fontId="47" fillId="2" borderId="9" xfId="1" applyNumberFormat="1" applyFont="1" applyFill="1" applyBorder="1" applyAlignment="1">
      <alignment horizontal="center"/>
    </xf>
    <xf numFmtId="1" fontId="47" fillId="2" borderId="19" xfId="1" applyNumberFormat="1" applyFont="1" applyFill="1" applyBorder="1" applyAlignment="1">
      <alignment horizontal="center"/>
    </xf>
    <xf numFmtId="168" fontId="47" fillId="2" borderId="13" xfId="1" applyNumberFormat="1" applyFont="1" applyFill="1" applyBorder="1" applyAlignment="1">
      <alignment horizontal="center"/>
    </xf>
    <xf numFmtId="168" fontId="47" fillId="2" borderId="0" xfId="1" applyNumberFormat="1" applyFont="1" applyFill="1" applyBorder="1" applyAlignment="1">
      <alignment horizontal="center"/>
    </xf>
    <xf numFmtId="168" fontId="47" fillId="2" borderId="14" xfId="1" applyNumberFormat="1" applyFont="1" applyFill="1" applyBorder="1" applyAlignment="1">
      <alignment horizontal="center"/>
    </xf>
    <xf numFmtId="168" fontId="47" fillId="2" borderId="18" xfId="1" applyNumberFormat="1" applyFont="1" applyFill="1" applyBorder="1" applyAlignment="1">
      <alignment horizontal="center"/>
    </xf>
    <xf numFmtId="168" fontId="47" fillId="2" borderId="9" xfId="1" applyNumberFormat="1" applyFont="1" applyFill="1" applyBorder="1" applyAlignment="1">
      <alignment horizontal="center"/>
    </xf>
    <xf numFmtId="168" fontId="47" fillId="2" borderId="19" xfId="1" applyNumberFormat="1" applyFont="1" applyFill="1" applyBorder="1" applyAlignment="1">
      <alignment horizontal="center"/>
    </xf>
    <xf numFmtId="0" fontId="48" fillId="0" borderId="0" xfId="1" applyFont="1" applyFill="1" applyBorder="1" applyAlignment="1">
      <alignment horizontal="center"/>
    </xf>
    <xf numFmtId="0" fontId="64" fillId="0" borderId="0" xfId="1" applyFont="1" applyFill="1" applyBorder="1" applyAlignment="1">
      <alignment horizontal="right" vertical="center"/>
    </xf>
    <xf numFmtId="0" fontId="66" fillId="2" borderId="0" xfId="1" applyFont="1" applyFill="1" applyBorder="1" applyAlignment="1">
      <alignment horizontal="center" vertical="center"/>
    </xf>
    <xf numFmtId="1" fontId="26" fillId="2" borderId="14" xfId="1" applyNumberFormat="1" applyFont="1" applyFill="1" applyBorder="1" applyAlignment="1">
      <alignment horizontal="center"/>
    </xf>
    <xf numFmtId="1" fontId="26" fillId="2" borderId="19" xfId="1" applyNumberFormat="1" applyFont="1" applyFill="1" applyBorder="1" applyAlignment="1">
      <alignment horizontal="center"/>
    </xf>
    <xf numFmtId="168" fontId="26" fillId="2" borderId="18" xfId="1" applyNumberFormat="1" applyFont="1" applyFill="1" applyBorder="1" applyAlignment="1">
      <alignment horizontal="center"/>
    </xf>
    <xf numFmtId="0" fontId="24" fillId="2" borderId="0" xfId="1" applyFont="1" applyFill="1" applyBorder="1" applyAlignment="1">
      <alignment vertical="center"/>
    </xf>
    <xf numFmtId="0" fontId="65" fillId="2" borderId="0" xfId="1" applyFont="1" applyFill="1" applyBorder="1" applyAlignment="1">
      <alignment horizontal="center" vertical="center"/>
    </xf>
    <xf numFmtId="0" fontId="30" fillId="2" borderId="15" xfId="1" applyFont="1" applyFill="1" applyBorder="1" applyAlignment="1">
      <alignment horizontal="right" vertical="center"/>
    </xf>
    <xf numFmtId="167" fontId="26" fillId="0" borderId="13" xfId="1" applyNumberFormat="1" applyFont="1" applyFill="1" applyBorder="1" applyAlignment="1">
      <alignment horizontal="center" vertical="center"/>
    </xf>
    <xf numFmtId="167" fontId="26" fillId="0" borderId="0" xfId="1" applyNumberFormat="1" applyFont="1" applyFill="1" applyBorder="1" applyAlignment="1">
      <alignment horizontal="center" vertical="center"/>
    </xf>
    <xf numFmtId="167" fontId="26" fillId="0" borderId="14" xfId="1" applyNumberFormat="1" applyFont="1" applyFill="1" applyBorder="1" applyAlignment="1">
      <alignment horizontal="center" vertical="center"/>
    </xf>
    <xf numFmtId="167" fontId="26" fillId="0" borderId="18" xfId="1" applyNumberFormat="1" applyFont="1" applyFill="1" applyBorder="1" applyAlignment="1">
      <alignment horizontal="center" vertical="center"/>
    </xf>
    <xf numFmtId="167" fontId="26" fillId="0" borderId="9" xfId="1" applyNumberFormat="1" applyFont="1" applyFill="1" applyBorder="1" applyAlignment="1">
      <alignment horizontal="center" vertical="center"/>
    </xf>
    <xf numFmtId="167" fontId="26" fillId="0" borderId="19" xfId="1" applyNumberFormat="1" applyFont="1" applyFill="1" applyBorder="1" applyAlignment="1">
      <alignment horizontal="center" vertical="center"/>
    </xf>
    <xf numFmtId="0" fontId="48" fillId="0" borderId="0" xfId="1" applyFont="1" applyFill="1" applyBorder="1" applyAlignment="1">
      <alignment horizontal="center" vertical="center" wrapText="1"/>
    </xf>
    <xf numFmtId="0" fontId="48" fillId="0" borderId="9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right" vertical="center"/>
    </xf>
    <xf numFmtId="14" fontId="109" fillId="0" borderId="0" xfId="1" applyNumberFormat="1" applyFont="1" applyFill="1" applyBorder="1" applyAlignment="1">
      <alignment horizontal="center"/>
    </xf>
    <xf numFmtId="4" fontId="61" fillId="2" borderId="22" xfId="1" applyNumberFormat="1" applyFont="1" applyFill="1" applyBorder="1" applyAlignment="1">
      <alignment horizontal="center"/>
    </xf>
    <xf numFmtId="4" fontId="61" fillId="2" borderId="16" xfId="1" applyNumberFormat="1" applyFont="1" applyFill="1" applyBorder="1" applyAlignment="1">
      <alignment horizontal="center"/>
    </xf>
    <xf numFmtId="4" fontId="61" fillId="2" borderId="23" xfId="1" applyNumberFormat="1" applyFont="1" applyFill="1" applyBorder="1" applyAlignment="1">
      <alignment horizontal="center"/>
    </xf>
    <xf numFmtId="4" fontId="61" fillId="2" borderId="24" xfId="1" applyNumberFormat="1" applyFont="1" applyFill="1" applyBorder="1" applyAlignment="1">
      <alignment horizontal="center"/>
    </xf>
    <xf numFmtId="4" fontId="61" fillId="2" borderId="15" xfId="1" applyNumberFormat="1" applyFont="1" applyFill="1" applyBorder="1" applyAlignment="1">
      <alignment horizontal="center"/>
    </xf>
    <xf numFmtId="4" fontId="61" fillId="2" borderId="25" xfId="1" applyNumberFormat="1" applyFont="1" applyFill="1" applyBorder="1" applyAlignment="1">
      <alignment horizontal="center"/>
    </xf>
    <xf numFmtId="0" fontId="61" fillId="2" borderId="13" xfId="1" applyNumberFormat="1" applyFont="1" applyFill="1" applyBorder="1" applyAlignment="1">
      <alignment horizontal="center" readingOrder="2"/>
    </xf>
    <xf numFmtId="0" fontId="61" fillId="2" borderId="0" xfId="1" applyNumberFormat="1" applyFont="1" applyFill="1" applyBorder="1" applyAlignment="1">
      <alignment horizontal="center" readingOrder="2"/>
    </xf>
    <xf numFmtId="0" fontId="61" fillId="2" borderId="14" xfId="1" applyNumberFormat="1" applyFont="1" applyFill="1" applyBorder="1" applyAlignment="1">
      <alignment horizontal="center" readingOrder="2"/>
    </xf>
    <xf numFmtId="171" fontId="55" fillId="2" borderId="22" xfId="1" applyNumberFormat="1" applyFont="1" applyFill="1" applyBorder="1" applyAlignment="1">
      <alignment horizontal="left" indent="1"/>
    </xf>
    <xf numFmtId="0" fontId="42" fillId="0" borderId="0" xfId="0" applyFont="1" applyAlignment="1">
      <alignment horizontal="center" vertical="center"/>
    </xf>
    <xf numFmtId="0" fontId="99" fillId="0" borderId="0" xfId="0" applyFont="1" applyAlignment="1">
      <alignment horizontal="center"/>
    </xf>
    <xf numFmtId="0" fontId="12" fillId="0" borderId="0" xfId="0" applyFont="1" applyAlignment="1">
      <alignment horizontal="right" vertical="justify" wrapText="1"/>
    </xf>
  </cellXfs>
  <cellStyles count="8">
    <cellStyle name="Euro" xfId="4"/>
    <cellStyle name="Milliers 2" xfId="3"/>
    <cellStyle name="Normal" xfId="0" builtinId="0"/>
    <cellStyle name="Normal 2" xfId="2"/>
    <cellStyle name="Normal 3" xfId="5"/>
    <cellStyle name="Normal_Feuil X" xfId="1"/>
    <cellStyle name="Normal_Feuil4" xfId="7"/>
    <cellStyle name="Normal_Feuil5" xfId="6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20" dropStyle="combo" dx="16" fmlaLink="$BR$2" fmlaRange="'BASE DONNE INICIAL'!$B$2:$B$89" noThreeD="1" sel="3" val="0"/>
</file>

<file path=xl/ctrlProps/ctrlProp10.xml><?xml version="1.0" encoding="utf-8"?>
<formControlPr xmlns="http://schemas.microsoft.com/office/spreadsheetml/2009/9/main" objectType="Drop" dropLines="12" dropStyle="combo" dx="16" fmlaLink="$L$16" fmlaRange="$K$18:$K$29" noThreeD="1" sel="4" val="0"/>
</file>

<file path=xl/ctrlProps/ctrlProp11.xml><?xml version="1.0" encoding="utf-8"?>
<formControlPr xmlns="http://schemas.microsoft.com/office/spreadsheetml/2009/9/main" objectType="Drop" dropLines="20" dropStyle="combo" dx="16" fmlaLink="$L$2" fmlaRange="'BASE DONNE INICIAL'!B2:B89" noThreeD="1" val="0"/>
</file>

<file path=xl/ctrlProps/ctrlProp2.xml><?xml version="1.0" encoding="utf-8"?>
<formControlPr xmlns="http://schemas.microsoft.com/office/spreadsheetml/2009/9/main" objectType="Drop" dropLines="20" dropStyle="combo" dx="16" fmlaLink="$BR$2" fmlaRange="'BASE DONNE INICIAL'!$B$2:$B$89" noThreeD="1" sel="17" val="15"/>
</file>

<file path=xl/ctrlProps/ctrlProp3.xml><?xml version="1.0" encoding="utf-8"?>
<formControlPr xmlns="http://schemas.microsoft.com/office/spreadsheetml/2009/9/main" objectType="Drop" dropLines="20" dropStyle="combo" dx="16" fmlaLink="$I$10" fmlaRange="'BASE DONNE INICIAL'!B2:B89" noThreeD="1" sel="15" val="13"/>
</file>

<file path=xl/ctrlProps/ctrlProp4.xml><?xml version="1.0" encoding="utf-8"?>
<formControlPr xmlns="http://schemas.microsoft.com/office/spreadsheetml/2009/9/main" objectType="Drop" dropLines="12" dropStyle="combo" dx="16" fmlaLink="$I$13" fmlaRange="$H$15:$H$26" noThreeD="1" sel="3" val="0"/>
</file>

<file path=xl/ctrlProps/ctrlProp5.xml><?xml version="1.0" encoding="utf-8"?>
<formControlPr xmlns="http://schemas.microsoft.com/office/spreadsheetml/2009/9/main" objectType="Drop" dropLines="20" dropStyle="combo" dx="16" fmlaLink="$I$15" fmlaRange="'BASE DONNE INICIAL'!$B$2:$B$89" noThreeD="1" sel="8" val="4"/>
</file>

<file path=xl/ctrlProps/ctrlProp6.xml><?xml version="1.0" encoding="utf-8"?>
<formControlPr xmlns="http://schemas.microsoft.com/office/spreadsheetml/2009/9/main" objectType="Drop" dropLines="12" dropStyle="combo" dx="16" fmlaLink="$J$15" fmlaRange="$I$16:$I$27" noThreeD="1" sel="5" val="0"/>
</file>

<file path=xl/ctrlProps/ctrlProp7.xml><?xml version="1.0" encoding="utf-8"?>
<formControlPr xmlns="http://schemas.microsoft.com/office/spreadsheetml/2009/9/main" objectType="Drop" dropLines="20" dropStyle="combo" dx="16" fmlaLink="J14" fmlaRange="'BASE DONNE INICIAL'!B2:B89" noThreeD="1" val="0"/>
</file>

<file path=xl/ctrlProps/ctrlProp8.xml><?xml version="1.0" encoding="utf-8"?>
<formControlPr xmlns="http://schemas.microsoft.com/office/spreadsheetml/2009/9/main" objectType="Drop" dropLines="12" dropStyle="combo" dx="16" fmlaLink="$K$17" fmlaRange="$J$18:$J$29" noThreeD="1" sel="4" val="0"/>
</file>

<file path=xl/ctrlProps/ctrlProp9.xml><?xml version="1.0" encoding="utf-8"?>
<formControlPr xmlns="http://schemas.microsoft.com/office/spreadsheetml/2009/9/main" objectType="Drop" dropLines="20" dropStyle="combo" dx="16" fmlaLink="K14" fmlaRange="'BASE DONNE INICIAL'!B2:B89" noThreeD="1" sel="2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&#1588; &#1593;'!A1"/><Relationship Id="rId3" Type="http://schemas.openxmlformats.org/officeDocument/2006/relationships/hyperlink" Target="#'&#1603; &#1585; '!A1"/><Relationship Id="rId7" Type="http://schemas.openxmlformats.org/officeDocument/2006/relationships/hyperlink" Target="#'&#1603; &#1585; &#1587; &#1605;'!A1"/><Relationship Id="rId2" Type="http://schemas.openxmlformats.org/officeDocument/2006/relationships/hyperlink" Target="#ATS!A1"/><Relationship Id="rId1" Type="http://schemas.openxmlformats.org/officeDocument/2006/relationships/image" Target="../media/image1.jpeg"/><Relationship Id="rId6" Type="http://schemas.openxmlformats.org/officeDocument/2006/relationships/hyperlink" Target="#'&#1603; &#1585; &#1605;'!A1"/><Relationship Id="rId5" Type="http://schemas.openxmlformats.org/officeDocument/2006/relationships/hyperlink" Target="#'&#1603; &#1585; &#1587;'!A1"/><Relationship Id="rId4" Type="http://schemas.openxmlformats.org/officeDocument/2006/relationships/hyperlink" Target="#'ATS+DRT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1575;&#1604;&#1585;&#1574;&#1610;&#1587;&#1610;&#1577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1575;&#1604;&#1585;&#1574;&#1610;&#1587;&#1610;&#1577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TABLEAU1!A1"/><Relationship Id="rId1" Type="http://schemas.openxmlformats.org/officeDocument/2006/relationships/hyperlink" Target="#&#1575;&#1604;&#1585;&#1574;&#1610;&#1587;&#1610;&#1577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575;&#1604;&#1585;&#1574;&#1610;&#1587;&#1610;&#157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TABLEAU2!A1"/><Relationship Id="rId1" Type="http://schemas.openxmlformats.org/officeDocument/2006/relationships/hyperlink" Target="#&#1575;&#1604;&#1585;&#1574;&#1610;&#1587;&#1610;&#157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1575;&#1604;&#1585;&#1574;&#1610;&#1587;&#1610;&#157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D R T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1575;&#1604;&#1585;&#1574;&#1610;&#1587;&#1610;&#1577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1575;&#1604;&#1585;&#1574;&#1610;&#1587;&#1610;&#1577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1575;&#1604;&#1585;&#1574;&#1610;&#1587;&#1610;&#15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14</xdr:col>
      <xdr:colOff>0</xdr:colOff>
      <xdr:row>35</xdr:row>
      <xdr:rowOff>190499</xdr:rowOff>
    </xdr:to>
    <xdr:pic>
      <xdr:nvPicPr>
        <xdr:cNvPr id="9" name="Image 8" descr="Desert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667999" cy="6857999"/>
        </a:xfrm>
        <a:prstGeom prst="rect">
          <a:avLst/>
        </a:prstGeom>
      </xdr:spPr>
    </xdr:pic>
    <xdr:clientData/>
  </xdr:twoCellAnchor>
  <xdr:twoCellAnchor>
    <xdr:from>
      <xdr:col>1</xdr:col>
      <xdr:colOff>390525</xdr:colOff>
      <xdr:row>9</xdr:row>
      <xdr:rowOff>85725</xdr:rowOff>
    </xdr:from>
    <xdr:to>
      <xdr:col>5</xdr:col>
      <xdr:colOff>19050</xdr:colOff>
      <xdr:row>14</xdr:row>
      <xdr:rowOff>161925</xdr:rowOff>
    </xdr:to>
    <xdr:sp macro="" textlink="">
      <xdr:nvSpPr>
        <xdr:cNvPr id="2" name="Rectangle à coins arrondis 1">
          <a:hlinkClick xmlns:r="http://schemas.openxmlformats.org/officeDocument/2006/relationships" r:id="rId2" tooltip="ATS"/>
        </xdr:cNvPr>
        <xdr:cNvSpPr/>
      </xdr:nvSpPr>
      <xdr:spPr>
        <a:xfrm>
          <a:off x="12480778950" y="1800225"/>
          <a:ext cx="2676525" cy="1028700"/>
        </a:xfrm>
        <a:prstGeom prst="roundRect">
          <a:avLst/>
        </a:prstGeom>
        <a:ln>
          <a:noFill/>
        </a:ln>
        <a:effectLst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2400" b="1">
              <a:solidFill>
                <a:srgbClr val="002060"/>
              </a:solidFill>
            </a:rPr>
            <a:t>شهادة العمل والأجر لتحيين بطاقة الشفاء</a:t>
          </a:r>
          <a:endParaRPr lang="fr-FR" sz="2400" b="1">
            <a:solidFill>
              <a:srgbClr val="002060"/>
            </a:solidFill>
          </a:endParaRPr>
        </a:p>
      </xdr:txBody>
    </xdr:sp>
    <xdr:clientData/>
  </xdr:twoCellAnchor>
  <xdr:twoCellAnchor>
    <xdr:from>
      <xdr:col>6</xdr:col>
      <xdr:colOff>9525</xdr:colOff>
      <xdr:row>9</xdr:row>
      <xdr:rowOff>104775</xdr:rowOff>
    </xdr:from>
    <xdr:to>
      <xdr:col>9</xdr:col>
      <xdr:colOff>400050</xdr:colOff>
      <xdr:row>14</xdr:row>
      <xdr:rowOff>180975</xdr:rowOff>
    </xdr:to>
    <xdr:sp macro="" textlink="">
      <xdr:nvSpPr>
        <xdr:cNvPr id="3" name="Rectangle à coins arrondis 2">
          <a:hlinkClick xmlns:r="http://schemas.openxmlformats.org/officeDocument/2006/relationships" r:id="rId3" tooltip="ك ر"/>
        </xdr:cNvPr>
        <xdr:cNvSpPr/>
      </xdr:nvSpPr>
      <xdr:spPr>
        <a:xfrm>
          <a:off x="12477349950" y="1819275"/>
          <a:ext cx="2676525" cy="1028700"/>
        </a:xfrm>
        <a:prstGeom prst="roundRect">
          <a:avLst/>
        </a:prstGeom>
        <a:ln w="34925">
          <a:solidFill>
            <a:srgbClr val="FFFFFF"/>
          </a:solidFill>
        </a:ln>
        <a:effectLst>
          <a:outerShdw blurRad="317500" dir="2700000" algn="ctr">
            <a:srgbClr val="000000">
              <a:alpha val="43000"/>
            </a:srgbClr>
          </a:outerShdw>
        </a:effectLst>
        <a:scene3d>
          <a:camera prst="perspectiveFront" fov="2700000">
            <a:rot lat="19086000" lon="19067999" rev="3108000"/>
          </a:camera>
          <a:lightRig rig="threePt" dir="t">
            <a:rot lat="0" lon="0" rev="0"/>
          </a:lightRig>
        </a:scene3d>
        <a:sp3d extrusionH="38100" prstMaterial="clear">
          <a:bevelT w="260350" h="50800" prst="softRound"/>
          <a:bevelB prst="softRound"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2400" b="1">
              <a:solidFill>
                <a:srgbClr val="FF0000"/>
              </a:solidFill>
            </a:rPr>
            <a:t>شهادة كشف الراتب</a:t>
          </a:r>
          <a:endParaRPr lang="fr-FR" sz="2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371475</xdr:colOff>
      <xdr:row>17</xdr:row>
      <xdr:rowOff>76200</xdr:rowOff>
    </xdr:from>
    <xdr:to>
      <xdr:col>5</xdr:col>
      <xdr:colOff>0</xdr:colOff>
      <xdr:row>22</xdr:row>
      <xdr:rowOff>152400</xdr:rowOff>
    </xdr:to>
    <xdr:sp macro="" textlink="">
      <xdr:nvSpPr>
        <xdr:cNvPr id="4" name="Rectangle à coins arrondis 3">
          <a:hlinkClick xmlns:r="http://schemas.openxmlformats.org/officeDocument/2006/relationships" r:id="rId4" tooltip="ATS+DRT"/>
        </xdr:cNvPr>
        <xdr:cNvSpPr/>
      </xdr:nvSpPr>
      <xdr:spPr>
        <a:xfrm>
          <a:off x="12480798000" y="3314700"/>
          <a:ext cx="2676525" cy="1028700"/>
        </a:xfrm>
        <a:prstGeom prst="roundRect">
          <a:avLst/>
        </a:prstGeom>
        <a:ln>
          <a:noFill/>
        </a:ln>
        <a:effectLst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divot"/>
          <a:bevelB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2400" b="1">
              <a:solidFill>
                <a:srgbClr val="0070C0"/>
              </a:solidFill>
            </a:rPr>
            <a:t>شهادة العمل والأجر لتعويض عطلة مرضية</a:t>
          </a:r>
          <a:endParaRPr lang="fr-FR" sz="2400" b="1">
            <a:solidFill>
              <a:srgbClr val="0070C0"/>
            </a:solidFill>
          </a:endParaRPr>
        </a:p>
      </xdr:txBody>
    </xdr:sp>
    <xdr:clientData/>
  </xdr:twoCellAnchor>
  <xdr:twoCellAnchor>
    <xdr:from>
      <xdr:col>6</xdr:col>
      <xdr:colOff>19050</xdr:colOff>
      <xdr:row>17</xdr:row>
      <xdr:rowOff>76200</xdr:rowOff>
    </xdr:from>
    <xdr:to>
      <xdr:col>9</xdr:col>
      <xdr:colOff>409575</xdr:colOff>
      <xdr:row>22</xdr:row>
      <xdr:rowOff>152400</xdr:rowOff>
    </xdr:to>
    <xdr:sp macro="" textlink="">
      <xdr:nvSpPr>
        <xdr:cNvPr id="5" name="Rectangle à coins arrondis 4">
          <a:hlinkClick xmlns:r="http://schemas.openxmlformats.org/officeDocument/2006/relationships" r:id="rId5" tooltip="ك ر س"/>
        </xdr:cNvPr>
        <xdr:cNvSpPr/>
      </xdr:nvSpPr>
      <xdr:spPr>
        <a:xfrm>
          <a:off x="12477340425" y="3314700"/>
          <a:ext cx="2676525" cy="1028700"/>
        </a:xfrm>
        <a:prstGeom prst="roundRect">
          <a:avLst/>
        </a:prstGeom>
        <a:ln>
          <a:noFill/>
        </a:ln>
        <a:effectLst>
          <a:outerShdw blurRad="127000" dist="38100" dir="2700000" algn="ctr">
            <a:srgbClr val="000000">
              <a:alpha val="45000"/>
            </a:srgbClr>
          </a:outerShdw>
        </a:effectLst>
        <a:scene3d>
          <a:camera prst="perspectiveFront" fov="2700000">
            <a:rot lat="20376000" lon="1938000" rev="20112001"/>
          </a:camera>
          <a:lightRig rig="soft" dir="t">
            <a:rot lat="0" lon="0" rev="0"/>
          </a:lightRig>
        </a:scene3d>
        <a:sp3d prstMaterial="translucentPowder">
          <a:bevelT w="203200" h="50800" prst="softRound"/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2400" b="1">
              <a:solidFill>
                <a:srgbClr val="FF6600"/>
              </a:solidFill>
            </a:rPr>
            <a:t>شهادة كشف               الراتب السنوي</a:t>
          </a:r>
          <a:endParaRPr lang="fr-FR" sz="2400" b="1">
            <a:solidFill>
              <a:srgbClr val="FF6600"/>
            </a:solidFill>
          </a:endParaRPr>
        </a:p>
      </xdr:txBody>
    </xdr:sp>
    <xdr:clientData/>
  </xdr:twoCellAnchor>
  <xdr:twoCellAnchor>
    <xdr:from>
      <xdr:col>1</xdr:col>
      <xdr:colOff>361950</xdr:colOff>
      <xdr:row>1</xdr:row>
      <xdr:rowOff>104776</xdr:rowOff>
    </xdr:from>
    <xdr:to>
      <xdr:col>13</xdr:col>
      <xdr:colOff>28575</xdr:colOff>
      <xdr:row>7</xdr:row>
      <xdr:rowOff>76200</xdr:rowOff>
    </xdr:to>
    <xdr:sp macro="" textlink="">
      <xdr:nvSpPr>
        <xdr:cNvPr id="6" name="Ruban courbé vers le bas 5"/>
        <xdr:cNvSpPr/>
      </xdr:nvSpPr>
      <xdr:spPr>
        <a:xfrm>
          <a:off x="12474673425" y="295276"/>
          <a:ext cx="8810625" cy="1114424"/>
        </a:xfrm>
        <a:prstGeom prst="ellipseRibbon">
          <a:avLst>
            <a:gd name="adj1" fmla="val 25639"/>
            <a:gd name="adj2" fmla="val 62810"/>
            <a:gd name="adj3" fmla="val 12500"/>
          </a:avLst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3600">
              <a:solidFill>
                <a:srgbClr val="7030A0"/>
              </a:solidFill>
              <a:latin typeface="Andalus" pitchFamily="18" charset="-78"/>
              <a:cs typeface="Andalus" pitchFamily="18" charset="-78"/>
            </a:rPr>
            <a:t>مديرية ................... لولاية إليزي</a:t>
          </a:r>
          <a:endParaRPr lang="fr-FR" sz="3600">
            <a:solidFill>
              <a:srgbClr val="7030A0"/>
            </a:solidFill>
            <a:latin typeface="Andalus" pitchFamily="18" charset="-78"/>
            <a:cs typeface="Andalus" pitchFamily="18" charset="-78"/>
          </a:endParaRPr>
        </a:p>
      </xdr:txBody>
    </xdr:sp>
    <xdr:clientData/>
  </xdr:twoCellAnchor>
  <xdr:twoCellAnchor>
    <xdr:from>
      <xdr:col>10</xdr:col>
      <xdr:colOff>38100</xdr:colOff>
      <xdr:row>9</xdr:row>
      <xdr:rowOff>190499</xdr:rowOff>
    </xdr:from>
    <xdr:to>
      <xdr:col>13</xdr:col>
      <xdr:colOff>123825</xdr:colOff>
      <xdr:row>14</xdr:row>
      <xdr:rowOff>142874</xdr:rowOff>
    </xdr:to>
    <xdr:sp macro="" textlink="">
      <xdr:nvSpPr>
        <xdr:cNvPr id="7" name="Rectangle à coins arrondis 6">
          <a:hlinkClick xmlns:r="http://schemas.openxmlformats.org/officeDocument/2006/relationships" r:id="rId6" tooltip="ك ر م"/>
        </xdr:cNvPr>
        <xdr:cNvSpPr/>
      </xdr:nvSpPr>
      <xdr:spPr>
        <a:xfrm>
          <a:off x="12474578175" y="1904999"/>
          <a:ext cx="2371725" cy="904875"/>
        </a:xfrm>
        <a:prstGeom prst="round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25425" dist="50800" dir="5220000" algn="ctr">
            <a:srgbClr val="000000">
              <a:alpha val="33000"/>
            </a:srgbClr>
          </a:outerShdw>
        </a:effectLst>
        <a:scene3d>
          <a:camera prst="perspectiveFront" fov="3300000">
            <a:rot lat="486000" lon="19530000" rev="174000"/>
          </a:camera>
          <a:lightRig rig="harsh" dir="t">
            <a:rot lat="0" lon="0" rev="3000000"/>
          </a:lightRig>
        </a:scene3d>
        <a:sp3d extrusionH="254000" contourW="19050">
          <a:bevelT w="82550" h="44450" prst="angle"/>
          <a:bevelB w="82550" h="44450" prst="angle"/>
          <a:contourClr>
            <a:srgbClr val="FFFFFF"/>
          </a:contourClr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2000" b="1">
              <a:solidFill>
                <a:srgbClr val="7030A0"/>
              </a:solidFill>
            </a:rPr>
            <a:t>شهادة كشف الراتب الخاصة</a:t>
          </a:r>
          <a:r>
            <a:rPr lang="ar-DZ" sz="2000" b="1" baseline="0">
              <a:solidFill>
                <a:srgbClr val="7030A0"/>
              </a:solidFill>
            </a:rPr>
            <a:t> بالمدير</a:t>
          </a:r>
          <a:endParaRPr lang="fr-FR" sz="2000" b="1">
            <a:solidFill>
              <a:srgbClr val="7030A0"/>
            </a:solidFill>
          </a:endParaRPr>
        </a:p>
      </xdr:txBody>
    </xdr:sp>
    <xdr:clientData/>
  </xdr:twoCellAnchor>
  <xdr:twoCellAnchor>
    <xdr:from>
      <xdr:col>10</xdr:col>
      <xdr:colOff>9525</xdr:colOff>
      <xdr:row>17</xdr:row>
      <xdr:rowOff>85724</xdr:rowOff>
    </xdr:from>
    <xdr:to>
      <xdr:col>13</xdr:col>
      <xdr:colOff>95250</xdr:colOff>
      <xdr:row>22</xdr:row>
      <xdr:rowOff>38099</xdr:rowOff>
    </xdr:to>
    <xdr:sp macro="" textlink="">
      <xdr:nvSpPr>
        <xdr:cNvPr id="8" name="Rectangle à coins arrondis 7">
          <a:hlinkClick xmlns:r="http://schemas.openxmlformats.org/officeDocument/2006/relationships" r:id="rId7" tooltip="ك ر س م"/>
        </xdr:cNvPr>
        <xdr:cNvSpPr/>
      </xdr:nvSpPr>
      <xdr:spPr>
        <a:xfrm>
          <a:off x="12474606750" y="3324224"/>
          <a:ext cx="2371725" cy="904875"/>
        </a:xfrm>
        <a:prstGeom prst="roundRect">
          <a:avLst/>
        </a:prstGeom>
        <a:ln>
          <a:noFill/>
        </a:ln>
        <a:effectLst>
          <a:glow rad="63500">
            <a:schemeClr val="accent1">
              <a:satMod val="175000"/>
              <a:alpha val="40000"/>
            </a:schemeClr>
          </a:glow>
          <a:outerShdw blurRad="225425" dist="50800" dir="5220000" algn="ctr">
            <a:srgbClr val="000000">
              <a:alpha val="33000"/>
            </a:srgbClr>
          </a:outerShdw>
        </a:effectLst>
        <a:scene3d>
          <a:camera prst="perspectiveFront" fov="3300000">
            <a:rot lat="486000" lon="19530000" rev="174000"/>
          </a:camera>
          <a:lightRig rig="harsh" dir="t">
            <a:rot lat="0" lon="0" rev="3000000"/>
          </a:lightRig>
        </a:scene3d>
        <a:sp3d extrusionH="254000" contourW="19050">
          <a:bevelT w="82550" h="44450" prst="angle"/>
          <a:bevelB w="82550" h="44450" prst="angle"/>
          <a:contourClr>
            <a:srgbClr val="FFFFFF"/>
          </a:contourClr>
        </a:sp3d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2000" b="1">
              <a:solidFill>
                <a:srgbClr val="7030A0"/>
              </a:solidFill>
            </a:rPr>
            <a:t>شهادة كشف الراتب السنوي الخاصة</a:t>
          </a:r>
          <a:r>
            <a:rPr lang="ar-DZ" sz="2000" b="1" baseline="0">
              <a:solidFill>
                <a:srgbClr val="7030A0"/>
              </a:solidFill>
            </a:rPr>
            <a:t> بالمدير</a:t>
          </a:r>
          <a:endParaRPr lang="fr-FR" sz="2000" b="1">
            <a:solidFill>
              <a:srgbClr val="7030A0"/>
            </a:solidFill>
          </a:endParaRPr>
        </a:p>
      </xdr:txBody>
    </xdr:sp>
    <xdr:clientData/>
  </xdr:twoCellAnchor>
  <xdr:oneCellAnchor>
    <xdr:from>
      <xdr:col>0</xdr:col>
      <xdr:colOff>95251</xdr:colOff>
      <xdr:row>24</xdr:row>
      <xdr:rowOff>9524</xdr:rowOff>
    </xdr:from>
    <xdr:ext cx="10572749" cy="2530244"/>
    <xdr:sp macro="" textlink="">
      <xdr:nvSpPr>
        <xdr:cNvPr id="10" name="Rectangle 9"/>
        <xdr:cNvSpPr/>
      </xdr:nvSpPr>
      <xdr:spPr>
        <a:xfrm>
          <a:off x="0" y="4581524"/>
          <a:ext cx="10572749" cy="2530244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isometricOffAxis1Top"/>
            <a:lightRig rig="flat" dir="t">
              <a:rot lat="0" lon="0" rev="18900000"/>
            </a:lightRig>
          </a:scene3d>
          <a:sp3d extrusionH="31750" contourW="6350" prstMaterial="powder">
            <a:bevelT w="19050" h="19050" prst="artDeco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ar-DZ" sz="5400" b="1" cap="none" spc="0">
              <a:ln/>
              <a:solidFill>
                <a:schemeClr val="accent3"/>
              </a:solidFill>
              <a:effectLst/>
            </a:rPr>
            <a:t>فضلا</a:t>
          </a:r>
          <a:r>
            <a:rPr lang="ar-DZ" sz="5400" b="1" cap="none" spc="0" baseline="0">
              <a:ln/>
              <a:solidFill>
                <a:schemeClr val="accent3"/>
              </a:solidFill>
              <a:effectLst/>
            </a:rPr>
            <a:t> وليس أمرا***الدعاء بالرحمة على روح الوالدة طيب الله ثراها وجعلها في الفردوس الأعلى</a:t>
          </a:r>
          <a:endParaRPr lang="fr-FR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>
    <xdr:from>
      <xdr:col>10</xdr:col>
      <xdr:colOff>9525</xdr:colOff>
      <xdr:row>23</xdr:row>
      <xdr:rowOff>95250</xdr:rowOff>
    </xdr:from>
    <xdr:to>
      <xdr:col>13</xdr:col>
      <xdr:colOff>123825</xdr:colOff>
      <xdr:row>29</xdr:row>
      <xdr:rowOff>0</xdr:rowOff>
    </xdr:to>
    <xdr:sp macro="" textlink="">
      <xdr:nvSpPr>
        <xdr:cNvPr id="11" name="Rectangle à coins arrondis 10">
          <a:hlinkClick xmlns:r="http://schemas.openxmlformats.org/officeDocument/2006/relationships" r:id="rId8" tooltip="ش ع"/>
        </xdr:cNvPr>
        <xdr:cNvSpPr/>
      </xdr:nvSpPr>
      <xdr:spPr>
        <a:xfrm>
          <a:off x="638175" y="4476750"/>
          <a:ext cx="2400300" cy="1047750"/>
        </a:xfrm>
        <a:prstGeom prst="roundRect">
          <a:avLst/>
        </a:prstGeom>
        <a:ln>
          <a:noFill/>
        </a:ln>
        <a:effectLst>
          <a:outerShdw blurRad="225425" dist="50800" dir="5220000" algn="ctr">
            <a:srgbClr val="000000">
              <a:alpha val="33000"/>
            </a:srgbClr>
          </a:outerShdw>
        </a:effectLst>
        <a:scene3d>
          <a:camera prst="perspectiveFront" fov="3300000">
            <a:rot lat="486000" lon="19530000" rev="174000"/>
          </a:camera>
          <a:lightRig rig="harsh" dir="t">
            <a:rot lat="0" lon="0" rev="3000000"/>
          </a:lightRig>
        </a:scene3d>
        <a:sp3d extrusionH="254000" contourW="19050">
          <a:bevelT w="82550" h="44450" prst="angle"/>
          <a:bevelB w="82550" h="44450" prst="angle"/>
          <a:contourClr>
            <a:srgbClr val="FFFFFF"/>
          </a:contourClr>
        </a:sp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3200" b="0">
              <a:solidFill>
                <a:srgbClr val="FF0000"/>
              </a:solidFill>
            </a:rPr>
            <a:t>شهادة إستخدام</a:t>
          </a:r>
          <a:endParaRPr lang="fr-FR" sz="3200" b="0">
            <a:solidFill>
              <a:srgbClr val="FF0000"/>
            </a:solidFill>
          </a:endParaRPr>
        </a:p>
      </xdr:txBody>
    </xdr:sp>
    <xdr:clientData/>
  </xdr:twoCellAnchor>
  <xdr:oneCellAnchor>
    <xdr:from>
      <xdr:col>12</xdr:col>
      <xdr:colOff>381920</xdr:colOff>
      <xdr:row>0</xdr:row>
      <xdr:rowOff>114839</xdr:rowOff>
    </xdr:from>
    <xdr:ext cx="1050672" cy="937629"/>
    <xdr:sp macro="" textlink="">
      <xdr:nvSpPr>
        <xdr:cNvPr id="12" name="Rectangle 11"/>
        <xdr:cNvSpPr/>
      </xdr:nvSpPr>
      <xdr:spPr>
        <a:xfrm>
          <a:off x="91408" y="114839"/>
          <a:ext cx="105067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balanced" dir="t">
              <a:rot lat="0" lon="0" rev="2100000"/>
            </a:lightRig>
          </a:scene3d>
          <a:sp3d extrusionH="57150" prstMaterial="metal">
            <a:bevelT w="38100" h="25400"/>
            <a:contourClr>
              <a:schemeClr val="bg2"/>
            </a:contourClr>
          </a:sp3d>
        </a:bodyPr>
        <a:lstStyle/>
        <a:p>
          <a:pPr algn="ctr"/>
          <a:r>
            <a:rPr lang="fr-FR" sz="5400" b="1" cap="none" spc="0">
              <a:ln w="50800"/>
              <a:solidFill>
                <a:schemeClr val="bg1">
                  <a:shade val="50000"/>
                </a:schemeClr>
              </a:solidFill>
              <a:effectLst/>
            </a:rPr>
            <a:t>B.L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5</xdr:row>
      <xdr:rowOff>95250</xdr:rowOff>
    </xdr:from>
    <xdr:to>
      <xdr:col>4</xdr:col>
      <xdr:colOff>1895475</xdr:colOff>
      <xdr:row>8</xdr:row>
      <xdr:rowOff>304799</xdr:rowOff>
    </xdr:to>
    <xdr:sp macro="" textlink="">
      <xdr:nvSpPr>
        <xdr:cNvPr id="2" name="Ellipse 1"/>
        <xdr:cNvSpPr/>
      </xdr:nvSpPr>
      <xdr:spPr>
        <a:xfrm>
          <a:off x="12775491975" y="1504950"/>
          <a:ext cx="5114925" cy="1142999"/>
        </a:xfrm>
        <a:prstGeom prst="ellipse">
          <a:avLst/>
        </a:prstGeom>
        <a:solidFill>
          <a:sysClr val="window" lastClr="FFFFFF"/>
        </a:solidFill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3200" b="1" u="sng">
              <a:latin typeface="Andalus" pitchFamily="18" charset="-78"/>
              <a:cs typeface="Andalus" pitchFamily="18" charset="-78"/>
            </a:rPr>
            <a:t>شهادة كشف الراتب السنوي </a:t>
          </a:r>
          <a:endParaRPr lang="fr-FR" sz="3200" b="1" u="sng">
            <a:latin typeface="Andalus" pitchFamily="18" charset="-78"/>
            <a:cs typeface="Andalus" pitchFamily="18" charset="-78"/>
          </a:endParaRPr>
        </a:p>
      </xdr:txBody>
    </xdr:sp>
    <xdr:clientData/>
  </xdr:twoCellAnchor>
  <xdr:twoCellAnchor>
    <xdr:from>
      <xdr:col>1</xdr:col>
      <xdr:colOff>2969557</xdr:colOff>
      <xdr:row>12</xdr:row>
      <xdr:rowOff>193862</xdr:rowOff>
    </xdr:from>
    <xdr:to>
      <xdr:col>4</xdr:col>
      <xdr:colOff>2599762</xdr:colOff>
      <xdr:row>17</xdr:row>
      <xdr:rowOff>222437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2776397973" y="3903009"/>
          <a:ext cx="5995146" cy="1485340"/>
        </a:xfrm>
        <a:prstGeom prst="roundRect">
          <a:avLst>
            <a:gd name="adj" fmla="val 16778"/>
          </a:avLst>
        </a:prstGeom>
        <a:noFill/>
        <a:ln w="38100" cmpd="dbl">
          <a:solidFill>
            <a:srgbClr val="000000"/>
          </a:solidFill>
          <a:prstDash val="dashDot"/>
          <a:round/>
          <a:headEnd/>
          <a:tailEnd/>
        </a:ln>
      </xdr:spPr>
    </xdr:sp>
    <xdr:clientData/>
  </xdr:twoCellAnchor>
  <xdr:twoCellAnchor>
    <xdr:from>
      <xdr:col>1</xdr:col>
      <xdr:colOff>13250</xdr:colOff>
      <xdr:row>23</xdr:row>
      <xdr:rowOff>350706</xdr:rowOff>
    </xdr:from>
    <xdr:to>
      <xdr:col>5</xdr:col>
      <xdr:colOff>28575</xdr:colOff>
      <xdr:row>24</xdr:row>
      <xdr:rowOff>333374</xdr:rowOff>
    </xdr:to>
    <xdr:sp macro="" textlink="">
      <xdr:nvSpPr>
        <xdr:cNvPr id="5" name="Rectangle à coins arrondis 4"/>
        <xdr:cNvSpPr/>
      </xdr:nvSpPr>
      <xdr:spPr>
        <a:xfrm>
          <a:off x="12774749025" y="7284906"/>
          <a:ext cx="6997150" cy="335093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1</xdr:col>
      <xdr:colOff>0</xdr:colOff>
      <xdr:row>19</xdr:row>
      <xdr:rowOff>247650</xdr:rowOff>
    </xdr:from>
    <xdr:to>
      <xdr:col>2</xdr:col>
      <xdr:colOff>638175</xdr:colOff>
      <xdr:row>20</xdr:row>
      <xdr:rowOff>196176</xdr:rowOff>
    </xdr:to>
    <xdr:sp macro="" textlink="">
      <xdr:nvSpPr>
        <xdr:cNvPr id="6" name="Rectangle à coins arrondis 5"/>
        <xdr:cNvSpPr/>
      </xdr:nvSpPr>
      <xdr:spPr>
        <a:xfrm>
          <a:off x="12778225650" y="5924550"/>
          <a:ext cx="3533775" cy="291426"/>
        </a:xfrm>
        <a:prstGeom prst="round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2000"/>
            <a:t>تفصيـــل الأجـــــــر</a:t>
          </a:r>
          <a:endParaRPr lang="fr-FR" sz="1600">
            <a:latin typeface="Baskerville Old Face" pitchFamily="18" charset="0"/>
          </a:endParaRPr>
        </a:p>
      </xdr:txBody>
    </xdr:sp>
    <xdr:clientData/>
  </xdr:twoCellAnchor>
  <xdr:twoCellAnchor>
    <xdr:from>
      <xdr:col>1</xdr:col>
      <xdr:colOff>9525</xdr:colOff>
      <xdr:row>20</xdr:row>
      <xdr:rowOff>225647</xdr:rowOff>
    </xdr:from>
    <xdr:to>
      <xdr:col>1</xdr:col>
      <xdr:colOff>3390900</xdr:colOff>
      <xdr:row>21</xdr:row>
      <xdr:rowOff>283203</xdr:rowOff>
    </xdr:to>
    <xdr:sp macro="" textlink="">
      <xdr:nvSpPr>
        <xdr:cNvPr id="7" name="Rectangle à coins arrondis 6"/>
        <xdr:cNvSpPr/>
      </xdr:nvSpPr>
      <xdr:spPr>
        <a:xfrm>
          <a:off x="12779597250" y="6245447"/>
          <a:ext cx="3381375" cy="286156"/>
        </a:xfrm>
        <a:prstGeom prst="roundRect">
          <a:avLst>
            <a:gd name="adj" fmla="val 10010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1800"/>
            <a:t>محتوى الراتب</a:t>
          </a:r>
          <a:endParaRPr lang="fr-FR" sz="1800"/>
        </a:p>
      </xdr:txBody>
    </xdr:sp>
    <xdr:clientData/>
  </xdr:twoCellAnchor>
  <xdr:twoCellAnchor>
    <xdr:from>
      <xdr:col>2</xdr:col>
      <xdr:colOff>9524</xdr:colOff>
      <xdr:row>21</xdr:row>
      <xdr:rowOff>1602</xdr:rowOff>
    </xdr:from>
    <xdr:to>
      <xdr:col>2</xdr:col>
      <xdr:colOff>1466850</xdr:colOff>
      <xdr:row>21</xdr:row>
      <xdr:rowOff>287758</xdr:rowOff>
    </xdr:to>
    <xdr:sp macro="" textlink="">
      <xdr:nvSpPr>
        <xdr:cNvPr id="8" name="Rectangle à coins arrondis 7"/>
        <xdr:cNvSpPr/>
      </xdr:nvSpPr>
      <xdr:spPr>
        <a:xfrm>
          <a:off x="12777396975" y="6250002"/>
          <a:ext cx="1457326" cy="286156"/>
        </a:xfrm>
        <a:prstGeom prst="roundRect">
          <a:avLst>
            <a:gd name="adj" fmla="val 16667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1800"/>
            <a:t>الشهري</a:t>
          </a:r>
          <a:endParaRPr lang="fr-FR" sz="1800"/>
        </a:p>
      </xdr:txBody>
    </xdr:sp>
    <xdr:clientData/>
  </xdr:twoCellAnchor>
  <xdr:twoCellAnchor>
    <xdr:from>
      <xdr:col>1</xdr:col>
      <xdr:colOff>3725</xdr:colOff>
      <xdr:row>21</xdr:row>
      <xdr:rowOff>318820</xdr:rowOff>
    </xdr:from>
    <xdr:to>
      <xdr:col>5</xdr:col>
      <xdr:colOff>19050</xdr:colOff>
      <xdr:row>23</xdr:row>
      <xdr:rowOff>333376</xdr:rowOff>
    </xdr:to>
    <xdr:sp macro="" textlink="">
      <xdr:nvSpPr>
        <xdr:cNvPr id="9" name="Rectangle à coins arrondis 8"/>
        <xdr:cNvSpPr/>
      </xdr:nvSpPr>
      <xdr:spPr>
        <a:xfrm>
          <a:off x="12774758550" y="6567220"/>
          <a:ext cx="6997150" cy="700356"/>
        </a:xfrm>
        <a:prstGeom prst="roundRect">
          <a:avLst>
            <a:gd name="adj" fmla="val 6388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4</xdr:col>
      <xdr:colOff>47625</xdr:colOff>
      <xdr:row>21</xdr:row>
      <xdr:rowOff>1602</xdr:rowOff>
    </xdr:from>
    <xdr:to>
      <xdr:col>5</xdr:col>
      <xdr:colOff>28575</xdr:colOff>
      <xdr:row>21</xdr:row>
      <xdr:rowOff>287758</xdr:rowOff>
    </xdr:to>
    <xdr:sp macro="" textlink="">
      <xdr:nvSpPr>
        <xdr:cNvPr id="10" name="Rectangle à coins arrondis 9"/>
        <xdr:cNvSpPr/>
      </xdr:nvSpPr>
      <xdr:spPr>
        <a:xfrm>
          <a:off x="12773987025" y="6250002"/>
          <a:ext cx="2590800" cy="286156"/>
        </a:xfrm>
        <a:prstGeom prst="roundRect">
          <a:avLst>
            <a:gd name="adj" fmla="val 16667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fr-FR" sz="1800">
              <a:latin typeface="Baskerville Old Face" pitchFamily="18" charset="0"/>
            </a:rPr>
            <a:t>Contenu</a:t>
          </a:r>
          <a:r>
            <a:rPr lang="fr-FR" sz="1800" baseline="0">
              <a:latin typeface="Baskerville Old Face" pitchFamily="18" charset="0"/>
            </a:rPr>
            <a:t> du Salaire</a:t>
          </a:r>
          <a:endParaRPr lang="fr-FR" sz="1800">
            <a:latin typeface="Baskerville Old Face" pitchFamily="18" charset="0"/>
          </a:endParaRPr>
        </a:p>
      </xdr:txBody>
    </xdr:sp>
    <xdr:clientData/>
  </xdr:twoCellAnchor>
  <xdr:twoCellAnchor>
    <xdr:from>
      <xdr:col>2</xdr:col>
      <xdr:colOff>666750</xdr:colOff>
      <xdr:row>19</xdr:row>
      <xdr:rowOff>247650</xdr:rowOff>
    </xdr:from>
    <xdr:to>
      <xdr:col>5</xdr:col>
      <xdr:colOff>28575</xdr:colOff>
      <xdr:row>20</xdr:row>
      <xdr:rowOff>196176</xdr:rowOff>
    </xdr:to>
    <xdr:sp macro="" textlink="">
      <xdr:nvSpPr>
        <xdr:cNvPr id="11" name="Rectangle à coins arrondis 10"/>
        <xdr:cNvSpPr/>
      </xdr:nvSpPr>
      <xdr:spPr>
        <a:xfrm>
          <a:off x="12774749025" y="5924550"/>
          <a:ext cx="3448050" cy="291426"/>
        </a:xfrm>
        <a:prstGeom prst="round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fr-FR" sz="1600">
              <a:solidFill>
                <a:schemeClr val="dk1"/>
              </a:solidFill>
              <a:latin typeface="Baskerville Old Face" pitchFamily="18" charset="0"/>
              <a:ea typeface="+mn-ea"/>
              <a:cs typeface="+mn-cs"/>
            </a:rPr>
            <a:t>Description du Salaire </a:t>
          </a:r>
          <a:endParaRPr lang="fr-FR" sz="1600">
            <a:latin typeface="Baskerville Old Face" pitchFamily="18" charset="0"/>
          </a:endParaRPr>
        </a:p>
      </xdr:txBody>
    </xdr:sp>
    <xdr:clientData/>
  </xdr:twoCellAnchor>
  <xdr:twoCellAnchor>
    <xdr:from>
      <xdr:col>1</xdr:col>
      <xdr:colOff>3725</xdr:colOff>
      <xdr:row>25</xdr:row>
      <xdr:rowOff>23544</xdr:rowOff>
    </xdr:from>
    <xdr:to>
      <xdr:col>5</xdr:col>
      <xdr:colOff>19050</xdr:colOff>
      <xdr:row>31</xdr:row>
      <xdr:rowOff>304799</xdr:rowOff>
    </xdr:to>
    <xdr:sp macro="" textlink="">
      <xdr:nvSpPr>
        <xdr:cNvPr id="12" name="Rectangle à coins arrondis 11"/>
        <xdr:cNvSpPr/>
      </xdr:nvSpPr>
      <xdr:spPr>
        <a:xfrm>
          <a:off x="12774758550" y="7643544"/>
          <a:ext cx="6997150" cy="2167205"/>
        </a:xfrm>
        <a:prstGeom prst="roundRect">
          <a:avLst>
            <a:gd name="adj" fmla="val 3311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1</xdr:col>
      <xdr:colOff>3725</xdr:colOff>
      <xdr:row>32</xdr:row>
      <xdr:rowOff>7806</xdr:rowOff>
    </xdr:from>
    <xdr:to>
      <xdr:col>5</xdr:col>
      <xdr:colOff>19050</xdr:colOff>
      <xdr:row>33</xdr:row>
      <xdr:rowOff>9524</xdr:rowOff>
    </xdr:to>
    <xdr:sp macro="" textlink="">
      <xdr:nvSpPr>
        <xdr:cNvPr id="13" name="Rectangle à coins arrondis 12"/>
        <xdr:cNvSpPr/>
      </xdr:nvSpPr>
      <xdr:spPr>
        <a:xfrm>
          <a:off x="12774758550" y="9828081"/>
          <a:ext cx="6997150" cy="335093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1</xdr:col>
      <xdr:colOff>3725</xdr:colOff>
      <xdr:row>33</xdr:row>
      <xdr:rowOff>38099</xdr:rowOff>
    </xdr:from>
    <xdr:to>
      <xdr:col>5</xdr:col>
      <xdr:colOff>19050</xdr:colOff>
      <xdr:row>37</xdr:row>
      <xdr:rowOff>295274</xdr:rowOff>
    </xdr:to>
    <xdr:sp macro="" textlink="">
      <xdr:nvSpPr>
        <xdr:cNvPr id="14" name="Rectangle à coins arrondis 13"/>
        <xdr:cNvSpPr/>
      </xdr:nvSpPr>
      <xdr:spPr>
        <a:xfrm>
          <a:off x="12774758550" y="10191749"/>
          <a:ext cx="6997150" cy="1438275"/>
        </a:xfrm>
        <a:prstGeom prst="roundRect">
          <a:avLst>
            <a:gd name="adj" fmla="val 6388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1</xdr:col>
      <xdr:colOff>3725</xdr:colOff>
      <xdr:row>38</xdr:row>
      <xdr:rowOff>26856</xdr:rowOff>
    </xdr:from>
    <xdr:to>
      <xdr:col>5</xdr:col>
      <xdr:colOff>19050</xdr:colOff>
      <xdr:row>39</xdr:row>
      <xdr:rowOff>28574</xdr:rowOff>
    </xdr:to>
    <xdr:sp macro="" textlink="">
      <xdr:nvSpPr>
        <xdr:cNvPr id="15" name="Rectangle à coins arrondis 14"/>
        <xdr:cNvSpPr/>
      </xdr:nvSpPr>
      <xdr:spPr>
        <a:xfrm>
          <a:off x="12774758550" y="11656881"/>
          <a:ext cx="6997150" cy="335093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1</xdr:col>
      <xdr:colOff>3725</xdr:colOff>
      <xdr:row>39</xdr:row>
      <xdr:rowOff>55431</xdr:rowOff>
    </xdr:from>
    <xdr:to>
      <xdr:col>5</xdr:col>
      <xdr:colOff>19050</xdr:colOff>
      <xdr:row>40</xdr:row>
      <xdr:rowOff>57149</xdr:rowOff>
    </xdr:to>
    <xdr:sp macro="" textlink="">
      <xdr:nvSpPr>
        <xdr:cNvPr id="16" name="Rectangle à coins arrondis 15"/>
        <xdr:cNvSpPr/>
      </xdr:nvSpPr>
      <xdr:spPr>
        <a:xfrm>
          <a:off x="12774758550" y="12018831"/>
          <a:ext cx="6997150" cy="335093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2</xdr:col>
      <xdr:colOff>0</xdr:colOff>
      <xdr:row>21</xdr:row>
      <xdr:rowOff>314324</xdr:rowOff>
    </xdr:from>
    <xdr:to>
      <xdr:col>2</xdr:col>
      <xdr:colOff>17339</xdr:colOff>
      <xdr:row>40</xdr:row>
      <xdr:rowOff>57152</xdr:rowOff>
    </xdr:to>
    <xdr:cxnSp macro="">
      <xdr:nvCxnSpPr>
        <xdr:cNvPr id="18" name="Connecteur droit 17"/>
        <xdr:cNvCxnSpPr/>
      </xdr:nvCxnSpPr>
      <xdr:spPr>
        <a:xfrm rot="16200000" flipH="1">
          <a:off x="12775959554" y="9449656"/>
          <a:ext cx="5791203" cy="1733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0</xdr:row>
      <xdr:rowOff>104774</xdr:rowOff>
    </xdr:from>
    <xdr:to>
      <xdr:col>12</xdr:col>
      <xdr:colOff>1098176</xdr:colOff>
      <xdr:row>5</xdr:row>
      <xdr:rowOff>123265</xdr:rowOff>
    </xdr:to>
    <xdr:sp macro="" textlink="">
      <xdr:nvSpPr>
        <xdr:cNvPr id="19" name="Flèche droite 18">
          <a:hlinkClick xmlns:r="http://schemas.openxmlformats.org/officeDocument/2006/relationships" r:id="rId1" tooltip="الرئيسية"/>
        </xdr:cNvPr>
        <xdr:cNvSpPr/>
      </xdr:nvSpPr>
      <xdr:spPr>
        <a:xfrm>
          <a:off x="12769741676" y="104774"/>
          <a:ext cx="2993651" cy="1441638"/>
        </a:xfrm>
        <a:prstGeom prst="rightArrow">
          <a:avLst>
            <a:gd name="adj1" fmla="val 62437"/>
            <a:gd name="adj2" fmla="val 83424"/>
          </a:avLst>
        </a:prstGeom>
        <a:ln w="34925">
          <a:solidFill>
            <a:srgbClr val="FFFFFF"/>
          </a:solidFill>
        </a:ln>
        <a:effectLst>
          <a:outerShdw blurRad="317500" dir="2700000" algn="ctr">
            <a:srgbClr val="000000">
              <a:alpha val="43000"/>
            </a:srgbClr>
          </a:outerShdw>
        </a:effectLst>
        <a:scene3d>
          <a:camera prst="perspectiveFront" fov="2700000">
            <a:rot lat="19086000" lon="19067999" rev="3108000"/>
          </a:camera>
          <a:lightRig rig="threePt" dir="t">
            <a:rot lat="0" lon="0" rev="0"/>
          </a:lightRig>
        </a:scene3d>
        <a:sp3d extrusionH="38100" prstMaterial="clear">
          <a:bevelT w="260350" h="50800" prst="softRound"/>
          <a:bevelB prst="softRound"/>
        </a:sp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2400" b="1"/>
            <a:t>العودة إلى</a:t>
          </a:r>
          <a:r>
            <a:rPr lang="ar-DZ" sz="2400" b="1" baseline="0"/>
            <a:t> الصفحة الرئيسية</a:t>
          </a:r>
          <a:endParaRPr lang="fr-FR" sz="2400" b="1"/>
        </a:p>
      </xdr:txBody>
    </xdr:sp>
    <xdr:clientData/>
  </xdr:twoCellAnchor>
  <xdr:twoCellAnchor>
    <xdr:from>
      <xdr:col>3</xdr:col>
      <xdr:colOff>10868</xdr:colOff>
      <xdr:row>21</xdr:row>
      <xdr:rowOff>317047</xdr:rowOff>
    </xdr:from>
    <xdr:to>
      <xdr:col>3</xdr:col>
      <xdr:colOff>28207</xdr:colOff>
      <xdr:row>40</xdr:row>
      <xdr:rowOff>59875</xdr:rowOff>
    </xdr:to>
    <xdr:cxnSp macro="">
      <xdr:nvCxnSpPr>
        <xdr:cNvPr id="20" name="Connecteur droit 19"/>
        <xdr:cNvCxnSpPr/>
      </xdr:nvCxnSpPr>
      <xdr:spPr>
        <a:xfrm rot="16200000" flipH="1">
          <a:off x="12774168191" y="9446255"/>
          <a:ext cx="5838828" cy="1733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8131</xdr:colOff>
      <xdr:row>21</xdr:row>
      <xdr:rowOff>319770</xdr:rowOff>
    </xdr:from>
    <xdr:to>
      <xdr:col>4</xdr:col>
      <xdr:colOff>25470</xdr:colOff>
      <xdr:row>40</xdr:row>
      <xdr:rowOff>62598</xdr:rowOff>
    </xdr:to>
    <xdr:cxnSp macro="">
      <xdr:nvCxnSpPr>
        <xdr:cNvPr id="21" name="Connecteur droit 20"/>
        <xdr:cNvCxnSpPr/>
      </xdr:nvCxnSpPr>
      <xdr:spPr>
        <a:xfrm rot="16200000" flipH="1">
          <a:off x="12772823821" y="9448978"/>
          <a:ext cx="5838828" cy="1733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20392</xdr:colOff>
      <xdr:row>21</xdr:row>
      <xdr:rowOff>4325</xdr:rowOff>
    </xdr:from>
    <xdr:to>
      <xdr:col>4</xdr:col>
      <xdr:colOff>28575</xdr:colOff>
      <xdr:row>21</xdr:row>
      <xdr:rowOff>290481</xdr:rowOff>
    </xdr:to>
    <xdr:sp macro="" textlink="">
      <xdr:nvSpPr>
        <xdr:cNvPr id="22" name="Rectangle à coins arrondis 21"/>
        <xdr:cNvSpPr/>
      </xdr:nvSpPr>
      <xdr:spPr>
        <a:xfrm>
          <a:off x="12776596875" y="6252725"/>
          <a:ext cx="1360733" cy="286156"/>
        </a:xfrm>
        <a:prstGeom prst="roundRect">
          <a:avLst>
            <a:gd name="adj" fmla="val 16667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1800"/>
            <a:t>السنوي</a:t>
          </a:r>
          <a:endParaRPr lang="fr-FR" sz="1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</xdr:row>
          <xdr:rowOff>0</xdr:rowOff>
        </xdr:from>
        <xdr:to>
          <xdr:col>9</xdr:col>
          <xdr:colOff>133350</xdr:colOff>
          <xdr:row>7</xdr:row>
          <xdr:rowOff>57150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</xdr:row>
          <xdr:rowOff>104775</xdr:rowOff>
        </xdr:from>
        <xdr:to>
          <xdr:col>9</xdr:col>
          <xdr:colOff>152400</xdr:colOff>
          <xdr:row>10</xdr:row>
          <xdr:rowOff>57150</xdr:rowOff>
        </xdr:to>
        <xdr:sp macro="" textlink="">
          <xdr:nvSpPr>
            <xdr:cNvPr id="9218" name="Drop Dow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135045</xdr:colOff>
      <xdr:row>7</xdr:row>
      <xdr:rowOff>291052</xdr:rowOff>
    </xdr:from>
    <xdr:ext cx="3474930" cy="655885"/>
    <xdr:sp macro="" textlink="">
      <xdr:nvSpPr>
        <xdr:cNvPr id="2" name="Rectangle 1"/>
        <xdr:cNvSpPr/>
      </xdr:nvSpPr>
      <xdr:spPr>
        <a:xfrm>
          <a:off x="12481121850" y="1996027"/>
          <a:ext cx="3474930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ctr"/>
          <a:r>
            <a:rPr lang="ar-DZ" sz="3600" b="1" u="none" cap="none" spc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chemeClr val="accent1">
                  <a:satMod val="200000"/>
                  <a:tint val="3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-*-</a:t>
          </a:r>
          <a:r>
            <a:rPr lang="ar-DZ" sz="3600" b="1" u="none" cap="none" spc="0" baseline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chemeClr val="accent1">
                  <a:satMod val="200000"/>
                  <a:tint val="3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 </a:t>
          </a:r>
          <a:r>
            <a:rPr lang="ar-DZ" sz="3600" b="1" u="sng" cap="none" spc="0" baseline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chemeClr val="accent1">
                  <a:satMod val="200000"/>
                  <a:tint val="3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شهادة عمل</a:t>
          </a:r>
          <a:r>
            <a:rPr lang="ar-DZ" sz="3600" b="1" u="none" cap="none" spc="0" baseline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chemeClr val="accent1">
                  <a:satMod val="200000"/>
                  <a:tint val="3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 -*-</a:t>
          </a:r>
          <a:endParaRPr lang="fr-FR" sz="3600" b="1" u="none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  <xdr:twoCellAnchor>
    <xdr:from>
      <xdr:col>0</xdr:col>
      <xdr:colOff>66260</xdr:colOff>
      <xdr:row>0</xdr:row>
      <xdr:rowOff>55432</xdr:rowOff>
    </xdr:from>
    <xdr:to>
      <xdr:col>7</xdr:col>
      <xdr:colOff>727364</xdr:colOff>
      <xdr:row>33</xdr:row>
      <xdr:rowOff>121227</xdr:rowOff>
    </xdr:to>
    <xdr:sp macro="" textlink="">
      <xdr:nvSpPr>
        <xdr:cNvPr id="3" name="Cadre 2"/>
        <xdr:cNvSpPr/>
      </xdr:nvSpPr>
      <xdr:spPr>
        <a:xfrm>
          <a:off x="12479292070" y="55432"/>
          <a:ext cx="6235300" cy="9334034"/>
        </a:xfrm>
        <a:prstGeom prst="frame">
          <a:avLst>
            <a:gd name="adj1" fmla="val 0"/>
          </a:avLst>
        </a:prstGeom>
        <a:noFill/>
        <a:ln>
          <a:solidFill>
            <a:sysClr val="windowText" lastClr="000000"/>
          </a:solidFill>
          <a:prstDash val="lgDashDot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r" rtl="1"/>
          <a:endParaRPr lang="fr-FR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74542</xdr:colOff>
      <xdr:row>4</xdr:row>
      <xdr:rowOff>265044</xdr:rowOff>
    </xdr:from>
    <xdr:to>
      <xdr:col>10</xdr:col>
      <xdr:colOff>546651</xdr:colOff>
      <xdr:row>11</xdr:row>
      <xdr:rowOff>66261</xdr:rowOff>
    </xdr:to>
    <xdr:sp macro="" textlink="">
      <xdr:nvSpPr>
        <xdr:cNvPr id="5" name="Flèche droite 4">
          <a:hlinkClick xmlns:r="http://schemas.openxmlformats.org/officeDocument/2006/relationships" r:id="rId1" tooltip="الرئيسية"/>
        </xdr:cNvPr>
        <xdr:cNvSpPr/>
      </xdr:nvSpPr>
      <xdr:spPr>
        <a:xfrm>
          <a:off x="12476424783" y="1325218"/>
          <a:ext cx="1996109" cy="1639956"/>
        </a:xfrm>
        <a:prstGeom prst="rightArrow">
          <a:avLst>
            <a:gd name="adj1" fmla="val 50000"/>
            <a:gd name="adj2" fmla="val 70708"/>
          </a:avLst>
        </a:prstGeom>
        <a:ln w="34925">
          <a:solidFill>
            <a:srgbClr val="FFFFFF"/>
          </a:solidFill>
        </a:ln>
        <a:effectLst>
          <a:outerShdw blurRad="317500" dir="2700000" algn="ctr">
            <a:srgbClr val="000000">
              <a:alpha val="43000"/>
            </a:srgbClr>
          </a:outerShdw>
        </a:effectLst>
        <a:scene3d>
          <a:camera prst="perspectiveFront" fov="2700000">
            <a:rot lat="19086000" lon="19067999" rev="3108000"/>
          </a:camera>
          <a:lightRig rig="threePt" dir="t">
            <a:rot lat="0" lon="0" rev="0"/>
          </a:lightRig>
        </a:scene3d>
        <a:sp3d extrusionH="38100" prstMaterial="clear">
          <a:bevelT w="260350" h="50800" prst="softRound"/>
          <a:bevelB prst="softRound"/>
        </a:sp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r>
            <a:rPr lang="ar-DZ" sz="2000" b="1"/>
            <a:t>العودة إلى الرئيسية</a:t>
          </a:r>
          <a:endParaRPr lang="fr-FR" sz="20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447675</xdr:colOff>
          <xdr:row>3</xdr:row>
          <xdr:rowOff>85725</xdr:rowOff>
        </xdr:from>
        <xdr:to>
          <xdr:col>10</xdr:col>
          <xdr:colOff>314325</xdr:colOff>
          <xdr:row>4</xdr:row>
          <xdr:rowOff>85725</xdr:rowOff>
        </xdr:to>
        <xdr:sp macro="" textlink="">
          <xdr:nvSpPr>
            <xdr:cNvPr id="12300" name="Drop Down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28575</xdr:colOff>
      <xdr:row>63</xdr:row>
      <xdr:rowOff>0</xdr:rowOff>
    </xdr:from>
    <xdr:to>
      <xdr:col>39</xdr:col>
      <xdr:colOff>28575</xdr:colOff>
      <xdr:row>65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81425" y="5676900"/>
          <a:ext cx="0" cy="190500"/>
        </a:xfrm>
        <a:prstGeom prst="line">
          <a:avLst/>
        </a:prstGeom>
        <a:noFill/>
        <a:ln w="9525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35</xdr:col>
      <xdr:colOff>19050</xdr:colOff>
      <xdr:row>62</xdr:row>
      <xdr:rowOff>38100</xdr:rowOff>
    </xdr:from>
    <xdr:to>
      <xdr:col>35</xdr:col>
      <xdr:colOff>19050</xdr:colOff>
      <xdr:row>64</xdr:row>
      <xdr:rowOff>85725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390900" y="5667375"/>
          <a:ext cx="0" cy="190500"/>
        </a:xfrm>
        <a:prstGeom prst="line">
          <a:avLst/>
        </a:prstGeom>
        <a:noFill/>
        <a:ln w="9525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96</xdr:col>
      <xdr:colOff>9525</xdr:colOff>
      <xdr:row>163</xdr:row>
      <xdr:rowOff>0</xdr:rowOff>
    </xdr:from>
    <xdr:to>
      <xdr:col>96</xdr:col>
      <xdr:colOff>9525</xdr:colOff>
      <xdr:row>164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9448800" y="1482090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66675</xdr:colOff>
      <xdr:row>82</xdr:row>
      <xdr:rowOff>38100</xdr:rowOff>
    </xdr:from>
    <xdr:to>
      <xdr:col>55</xdr:col>
      <xdr:colOff>9525</xdr:colOff>
      <xdr:row>85</xdr:row>
      <xdr:rowOff>0</xdr:rowOff>
    </xdr:to>
    <xdr:grpSp>
      <xdr:nvGrpSpPr>
        <xdr:cNvPr id="5" name="Group 76"/>
        <xdr:cNvGrpSpPr>
          <a:grpSpLocks/>
        </xdr:cNvGrpSpPr>
      </xdr:nvGrpSpPr>
      <xdr:grpSpPr bwMode="auto">
        <a:xfrm>
          <a:off x="4663523" y="7707796"/>
          <a:ext cx="878785" cy="210378"/>
          <a:chOff x="457" y="769"/>
          <a:chExt cx="84" cy="21"/>
        </a:xfrm>
      </xdr:grpSpPr>
      <xdr:sp macro="" textlink="">
        <xdr:nvSpPr>
          <xdr:cNvPr id="6" name="Line 4"/>
          <xdr:cNvSpPr>
            <a:spLocks noChangeShapeType="1"/>
          </xdr:cNvSpPr>
        </xdr:nvSpPr>
        <xdr:spPr bwMode="auto">
          <a:xfrm>
            <a:off x="541" y="769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7" name="Line 4"/>
          <xdr:cNvSpPr>
            <a:spLocks noChangeShapeType="1"/>
          </xdr:cNvSpPr>
        </xdr:nvSpPr>
        <xdr:spPr bwMode="auto">
          <a:xfrm>
            <a:off x="472" y="771"/>
            <a:ext cx="0" cy="19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8" name="Line 4"/>
          <xdr:cNvSpPr>
            <a:spLocks noChangeShapeType="1"/>
          </xdr:cNvSpPr>
        </xdr:nvSpPr>
        <xdr:spPr bwMode="auto">
          <a:xfrm>
            <a:off x="457" y="771"/>
            <a:ext cx="0" cy="19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40</xdr:col>
      <xdr:colOff>9525</xdr:colOff>
      <xdr:row>85</xdr:row>
      <xdr:rowOff>38100</xdr:rowOff>
    </xdr:from>
    <xdr:to>
      <xdr:col>47</xdr:col>
      <xdr:colOff>47625</xdr:colOff>
      <xdr:row>88</xdr:row>
      <xdr:rowOff>0</xdr:rowOff>
    </xdr:to>
    <xdr:grpSp>
      <xdr:nvGrpSpPr>
        <xdr:cNvPr id="9" name="Group 44"/>
        <xdr:cNvGrpSpPr>
          <a:grpSpLocks/>
        </xdr:cNvGrpSpPr>
      </xdr:nvGrpSpPr>
      <xdr:grpSpPr bwMode="auto">
        <a:xfrm>
          <a:off x="4010025" y="7956274"/>
          <a:ext cx="733839" cy="210378"/>
          <a:chOff x="529" y="794"/>
          <a:chExt cx="74" cy="21"/>
        </a:xfrm>
      </xdr:grpSpPr>
      <xdr:sp macro="" textlink="">
        <xdr:nvSpPr>
          <xdr:cNvPr id="10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1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2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3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4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53</xdr:col>
      <xdr:colOff>66675</xdr:colOff>
      <xdr:row>104</xdr:row>
      <xdr:rowOff>38100</xdr:rowOff>
    </xdr:from>
    <xdr:to>
      <xdr:col>61</xdr:col>
      <xdr:colOff>9525</xdr:colOff>
      <xdr:row>107</xdr:row>
      <xdr:rowOff>0</xdr:rowOff>
    </xdr:to>
    <xdr:grpSp>
      <xdr:nvGrpSpPr>
        <xdr:cNvPr id="15" name="Group 45"/>
        <xdr:cNvGrpSpPr>
          <a:grpSpLocks/>
        </xdr:cNvGrpSpPr>
      </xdr:nvGrpSpPr>
      <xdr:grpSpPr bwMode="auto">
        <a:xfrm>
          <a:off x="5400675" y="9695622"/>
          <a:ext cx="737980" cy="210378"/>
          <a:chOff x="529" y="794"/>
          <a:chExt cx="74" cy="21"/>
        </a:xfrm>
      </xdr:grpSpPr>
      <xdr:sp macro="" textlink="">
        <xdr:nvSpPr>
          <xdr:cNvPr id="16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7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8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9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20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85725</xdr:colOff>
      <xdr:row>85</xdr:row>
      <xdr:rowOff>38100</xdr:rowOff>
    </xdr:from>
    <xdr:to>
      <xdr:col>29</xdr:col>
      <xdr:colOff>28575</xdr:colOff>
      <xdr:row>88</xdr:row>
      <xdr:rowOff>0</xdr:rowOff>
    </xdr:to>
    <xdr:grpSp>
      <xdr:nvGrpSpPr>
        <xdr:cNvPr id="21" name="Group 51"/>
        <xdr:cNvGrpSpPr>
          <a:grpSpLocks/>
        </xdr:cNvGrpSpPr>
      </xdr:nvGrpSpPr>
      <xdr:grpSpPr bwMode="auto">
        <a:xfrm>
          <a:off x="2073551" y="7956274"/>
          <a:ext cx="737981" cy="210378"/>
          <a:chOff x="529" y="794"/>
          <a:chExt cx="74" cy="21"/>
        </a:xfrm>
      </xdr:grpSpPr>
      <xdr:sp macro="" textlink="">
        <xdr:nvSpPr>
          <xdr:cNvPr id="22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76200</xdr:colOff>
      <xdr:row>85</xdr:row>
      <xdr:rowOff>38100</xdr:rowOff>
    </xdr:from>
    <xdr:to>
      <xdr:col>15</xdr:col>
      <xdr:colOff>19050</xdr:colOff>
      <xdr:row>88</xdr:row>
      <xdr:rowOff>0</xdr:rowOff>
    </xdr:to>
    <xdr:grpSp>
      <xdr:nvGrpSpPr>
        <xdr:cNvPr id="27" name="Group 57"/>
        <xdr:cNvGrpSpPr>
          <a:grpSpLocks/>
        </xdr:cNvGrpSpPr>
      </xdr:nvGrpSpPr>
      <xdr:grpSpPr bwMode="auto">
        <a:xfrm>
          <a:off x="672548" y="7956274"/>
          <a:ext cx="737980" cy="210378"/>
          <a:chOff x="529" y="794"/>
          <a:chExt cx="74" cy="21"/>
        </a:xfrm>
      </xdr:grpSpPr>
      <xdr:sp macro="" textlink="">
        <xdr:nvSpPr>
          <xdr:cNvPr id="28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30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31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32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46</xdr:col>
      <xdr:colOff>66675</xdr:colOff>
      <xdr:row>101</xdr:row>
      <xdr:rowOff>38100</xdr:rowOff>
    </xdr:from>
    <xdr:to>
      <xdr:col>55</xdr:col>
      <xdr:colOff>9525</xdr:colOff>
      <xdr:row>104</xdr:row>
      <xdr:rowOff>0</xdr:rowOff>
    </xdr:to>
    <xdr:grpSp>
      <xdr:nvGrpSpPr>
        <xdr:cNvPr id="33" name="Group 77"/>
        <xdr:cNvGrpSpPr>
          <a:grpSpLocks/>
        </xdr:cNvGrpSpPr>
      </xdr:nvGrpSpPr>
      <xdr:grpSpPr bwMode="auto">
        <a:xfrm>
          <a:off x="4663523" y="9447143"/>
          <a:ext cx="878785" cy="210379"/>
          <a:chOff x="457" y="769"/>
          <a:chExt cx="84" cy="21"/>
        </a:xfrm>
      </xdr:grpSpPr>
      <xdr:sp macro="" textlink="">
        <xdr:nvSpPr>
          <xdr:cNvPr id="34" name="Line 4"/>
          <xdr:cNvSpPr>
            <a:spLocks noChangeShapeType="1"/>
          </xdr:cNvSpPr>
        </xdr:nvSpPr>
        <xdr:spPr bwMode="auto">
          <a:xfrm>
            <a:off x="541" y="769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472" y="771"/>
            <a:ext cx="0" cy="19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36" name="Line 4"/>
          <xdr:cNvSpPr>
            <a:spLocks noChangeShapeType="1"/>
          </xdr:cNvSpPr>
        </xdr:nvSpPr>
        <xdr:spPr bwMode="auto">
          <a:xfrm>
            <a:off x="457" y="771"/>
            <a:ext cx="0" cy="19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0</xdr:colOff>
      <xdr:row>82</xdr:row>
      <xdr:rowOff>38100</xdr:rowOff>
    </xdr:from>
    <xdr:to>
      <xdr:col>31</xdr:col>
      <xdr:colOff>38100</xdr:colOff>
      <xdr:row>85</xdr:row>
      <xdr:rowOff>0</xdr:rowOff>
    </xdr:to>
    <xdr:grpSp>
      <xdr:nvGrpSpPr>
        <xdr:cNvPr id="37" name="Group 89"/>
        <xdr:cNvGrpSpPr>
          <a:grpSpLocks/>
        </xdr:cNvGrpSpPr>
      </xdr:nvGrpSpPr>
      <xdr:grpSpPr bwMode="auto">
        <a:xfrm>
          <a:off x="2087217" y="7707796"/>
          <a:ext cx="932622" cy="210378"/>
          <a:chOff x="210" y="769"/>
          <a:chExt cx="94" cy="21"/>
        </a:xfrm>
      </xdr:grpSpPr>
      <xdr:sp macro="" textlink="">
        <xdr:nvSpPr>
          <xdr:cNvPr id="38" name="Line 4"/>
          <xdr:cNvSpPr>
            <a:spLocks noChangeShapeType="1"/>
          </xdr:cNvSpPr>
        </xdr:nvSpPr>
        <xdr:spPr bwMode="auto">
          <a:xfrm>
            <a:off x="304" y="769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39" name="Line 4"/>
          <xdr:cNvSpPr>
            <a:spLocks noChangeShapeType="1"/>
          </xdr:cNvSpPr>
        </xdr:nvSpPr>
        <xdr:spPr bwMode="auto">
          <a:xfrm>
            <a:off x="287" y="771"/>
            <a:ext cx="0" cy="19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40" name="Line 4"/>
          <xdr:cNvSpPr>
            <a:spLocks noChangeShapeType="1"/>
          </xdr:cNvSpPr>
        </xdr:nvSpPr>
        <xdr:spPr bwMode="auto">
          <a:xfrm>
            <a:off x="210" y="771"/>
            <a:ext cx="0" cy="19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9525</xdr:colOff>
      <xdr:row>101</xdr:row>
      <xdr:rowOff>38100</xdr:rowOff>
    </xdr:from>
    <xdr:to>
      <xdr:col>31</xdr:col>
      <xdr:colOff>47625</xdr:colOff>
      <xdr:row>104</xdr:row>
      <xdr:rowOff>0</xdr:rowOff>
    </xdr:to>
    <xdr:grpSp>
      <xdr:nvGrpSpPr>
        <xdr:cNvPr id="41" name="Group 90"/>
        <xdr:cNvGrpSpPr>
          <a:grpSpLocks/>
        </xdr:cNvGrpSpPr>
      </xdr:nvGrpSpPr>
      <xdr:grpSpPr bwMode="auto">
        <a:xfrm>
          <a:off x="2096742" y="9447143"/>
          <a:ext cx="932622" cy="210379"/>
          <a:chOff x="210" y="769"/>
          <a:chExt cx="94" cy="21"/>
        </a:xfrm>
      </xdr:grpSpPr>
      <xdr:sp macro="" textlink="">
        <xdr:nvSpPr>
          <xdr:cNvPr id="42" name="Line 4"/>
          <xdr:cNvSpPr>
            <a:spLocks noChangeShapeType="1"/>
          </xdr:cNvSpPr>
        </xdr:nvSpPr>
        <xdr:spPr bwMode="auto">
          <a:xfrm>
            <a:off x="304" y="769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43" name="Line 4"/>
          <xdr:cNvSpPr>
            <a:spLocks noChangeShapeType="1"/>
          </xdr:cNvSpPr>
        </xdr:nvSpPr>
        <xdr:spPr bwMode="auto">
          <a:xfrm>
            <a:off x="287" y="771"/>
            <a:ext cx="0" cy="19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44" name="Line 4"/>
          <xdr:cNvSpPr>
            <a:spLocks noChangeShapeType="1"/>
          </xdr:cNvSpPr>
        </xdr:nvSpPr>
        <xdr:spPr bwMode="auto">
          <a:xfrm>
            <a:off x="210" y="771"/>
            <a:ext cx="0" cy="19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53</xdr:col>
      <xdr:colOff>85725</xdr:colOff>
      <xdr:row>85</xdr:row>
      <xdr:rowOff>38100</xdr:rowOff>
    </xdr:from>
    <xdr:to>
      <xdr:col>61</xdr:col>
      <xdr:colOff>28575</xdr:colOff>
      <xdr:row>88</xdr:row>
      <xdr:rowOff>0</xdr:rowOff>
    </xdr:to>
    <xdr:grpSp>
      <xdr:nvGrpSpPr>
        <xdr:cNvPr id="45" name="Group 94"/>
        <xdr:cNvGrpSpPr>
          <a:grpSpLocks/>
        </xdr:cNvGrpSpPr>
      </xdr:nvGrpSpPr>
      <xdr:grpSpPr bwMode="auto">
        <a:xfrm>
          <a:off x="5419725" y="7956274"/>
          <a:ext cx="737980" cy="210378"/>
          <a:chOff x="529" y="794"/>
          <a:chExt cx="74" cy="21"/>
        </a:xfrm>
      </xdr:grpSpPr>
      <xdr:sp macro="" textlink="">
        <xdr:nvSpPr>
          <xdr:cNvPr id="46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47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48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49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50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39</xdr:col>
      <xdr:colOff>76200</xdr:colOff>
      <xdr:row>104</xdr:row>
      <xdr:rowOff>38100</xdr:rowOff>
    </xdr:from>
    <xdr:to>
      <xdr:col>47</xdr:col>
      <xdr:colOff>19050</xdr:colOff>
      <xdr:row>107</xdr:row>
      <xdr:rowOff>0</xdr:rowOff>
    </xdr:to>
    <xdr:grpSp>
      <xdr:nvGrpSpPr>
        <xdr:cNvPr id="51" name="Group 100"/>
        <xdr:cNvGrpSpPr>
          <a:grpSpLocks/>
        </xdr:cNvGrpSpPr>
      </xdr:nvGrpSpPr>
      <xdr:grpSpPr bwMode="auto">
        <a:xfrm>
          <a:off x="3977309" y="9695622"/>
          <a:ext cx="737980" cy="210378"/>
          <a:chOff x="529" y="794"/>
          <a:chExt cx="74" cy="21"/>
        </a:xfrm>
      </xdr:grpSpPr>
      <xdr:sp macro="" textlink="">
        <xdr:nvSpPr>
          <xdr:cNvPr id="52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53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54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55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56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57150</xdr:colOff>
      <xdr:row>104</xdr:row>
      <xdr:rowOff>38100</xdr:rowOff>
    </xdr:from>
    <xdr:to>
      <xdr:col>29</xdr:col>
      <xdr:colOff>0</xdr:colOff>
      <xdr:row>107</xdr:row>
      <xdr:rowOff>0</xdr:rowOff>
    </xdr:to>
    <xdr:grpSp>
      <xdr:nvGrpSpPr>
        <xdr:cNvPr id="57" name="Group 106"/>
        <xdr:cNvGrpSpPr>
          <a:grpSpLocks/>
        </xdr:cNvGrpSpPr>
      </xdr:nvGrpSpPr>
      <xdr:grpSpPr bwMode="auto">
        <a:xfrm>
          <a:off x="2044976" y="9695622"/>
          <a:ext cx="737981" cy="210378"/>
          <a:chOff x="529" y="794"/>
          <a:chExt cx="74" cy="21"/>
        </a:xfrm>
      </xdr:grpSpPr>
      <xdr:sp macro="" textlink="">
        <xdr:nvSpPr>
          <xdr:cNvPr id="58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59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60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61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62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85725</xdr:colOff>
      <xdr:row>104</xdr:row>
      <xdr:rowOff>38100</xdr:rowOff>
    </xdr:from>
    <xdr:to>
      <xdr:col>15</xdr:col>
      <xdr:colOff>28575</xdr:colOff>
      <xdr:row>107</xdr:row>
      <xdr:rowOff>0</xdr:rowOff>
    </xdr:to>
    <xdr:grpSp>
      <xdr:nvGrpSpPr>
        <xdr:cNvPr id="63" name="Group 112"/>
        <xdr:cNvGrpSpPr>
          <a:grpSpLocks/>
        </xdr:cNvGrpSpPr>
      </xdr:nvGrpSpPr>
      <xdr:grpSpPr bwMode="auto">
        <a:xfrm>
          <a:off x="682073" y="9695622"/>
          <a:ext cx="737980" cy="210378"/>
          <a:chOff x="529" y="794"/>
          <a:chExt cx="74" cy="21"/>
        </a:xfrm>
      </xdr:grpSpPr>
      <xdr:sp macro="" textlink="">
        <xdr:nvSpPr>
          <xdr:cNvPr id="64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5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6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7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8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85725</xdr:colOff>
      <xdr:row>85</xdr:row>
      <xdr:rowOff>38100</xdr:rowOff>
    </xdr:from>
    <xdr:to>
      <xdr:col>29</xdr:col>
      <xdr:colOff>28575</xdr:colOff>
      <xdr:row>88</xdr:row>
      <xdr:rowOff>0</xdr:rowOff>
    </xdr:to>
    <xdr:grpSp>
      <xdr:nvGrpSpPr>
        <xdr:cNvPr id="69" name="Group 132"/>
        <xdr:cNvGrpSpPr>
          <a:grpSpLocks/>
        </xdr:cNvGrpSpPr>
      </xdr:nvGrpSpPr>
      <xdr:grpSpPr bwMode="auto">
        <a:xfrm>
          <a:off x="2073551" y="7956274"/>
          <a:ext cx="737981" cy="210378"/>
          <a:chOff x="529" y="794"/>
          <a:chExt cx="74" cy="21"/>
        </a:xfrm>
      </xdr:grpSpPr>
      <xdr:sp macro="" textlink="">
        <xdr:nvSpPr>
          <xdr:cNvPr id="70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71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72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73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74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85725</xdr:colOff>
      <xdr:row>104</xdr:row>
      <xdr:rowOff>38100</xdr:rowOff>
    </xdr:from>
    <xdr:to>
      <xdr:col>15</xdr:col>
      <xdr:colOff>28575</xdr:colOff>
      <xdr:row>107</xdr:row>
      <xdr:rowOff>0</xdr:rowOff>
    </xdr:to>
    <xdr:grpSp>
      <xdr:nvGrpSpPr>
        <xdr:cNvPr id="75" name="Group 162"/>
        <xdr:cNvGrpSpPr>
          <a:grpSpLocks/>
        </xdr:cNvGrpSpPr>
      </xdr:nvGrpSpPr>
      <xdr:grpSpPr bwMode="auto">
        <a:xfrm>
          <a:off x="682073" y="9695622"/>
          <a:ext cx="737980" cy="210378"/>
          <a:chOff x="529" y="794"/>
          <a:chExt cx="74" cy="21"/>
        </a:xfrm>
      </xdr:grpSpPr>
      <xdr:sp macro="" textlink="">
        <xdr:nvSpPr>
          <xdr:cNvPr id="76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77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78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79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80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34</xdr:col>
      <xdr:colOff>19051</xdr:colOff>
      <xdr:row>66</xdr:row>
      <xdr:rowOff>1240</xdr:rowOff>
    </xdr:from>
    <xdr:to>
      <xdr:col>46</xdr:col>
      <xdr:colOff>81999</xdr:colOff>
      <xdr:row>70</xdr:row>
      <xdr:rowOff>91106</xdr:rowOff>
    </xdr:to>
    <xdr:grpSp>
      <xdr:nvGrpSpPr>
        <xdr:cNvPr id="81" name="Group 216"/>
        <xdr:cNvGrpSpPr>
          <a:grpSpLocks/>
        </xdr:cNvGrpSpPr>
      </xdr:nvGrpSpPr>
      <xdr:grpSpPr bwMode="auto">
        <a:xfrm>
          <a:off x="3423203" y="6180066"/>
          <a:ext cx="1255644" cy="437736"/>
          <a:chOff x="308" y="622"/>
          <a:chExt cx="128" cy="44"/>
        </a:xfrm>
      </xdr:grpSpPr>
      <xdr:grpSp>
        <xdr:nvGrpSpPr>
          <xdr:cNvPr id="82" name="Group 180"/>
          <xdr:cNvGrpSpPr>
            <a:grpSpLocks/>
          </xdr:cNvGrpSpPr>
        </xdr:nvGrpSpPr>
        <xdr:grpSpPr bwMode="auto">
          <a:xfrm>
            <a:off x="280" y="622"/>
            <a:ext cx="115" cy="19"/>
            <a:chOff x="310" y="622"/>
            <a:chExt cx="115" cy="19"/>
          </a:xfrm>
        </xdr:grpSpPr>
        <xdr:sp macro="" textlink="">
          <xdr:nvSpPr>
            <xdr:cNvPr id="93" name="Line 15"/>
            <xdr:cNvSpPr>
              <a:spLocks noChangeShapeType="1"/>
            </xdr:cNvSpPr>
          </xdr:nvSpPr>
          <xdr:spPr bwMode="auto">
            <a:xfrm>
              <a:off x="407" y="631"/>
              <a:ext cx="0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4" name="Line 15"/>
            <xdr:cNvSpPr>
              <a:spLocks noChangeShapeType="1"/>
            </xdr:cNvSpPr>
          </xdr:nvSpPr>
          <xdr:spPr bwMode="auto">
            <a:xfrm>
              <a:off x="363" y="631"/>
              <a:ext cx="0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5" name="Line 15"/>
            <xdr:cNvSpPr>
              <a:spLocks noChangeShapeType="1"/>
            </xdr:cNvSpPr>
          </xdr:nvSpPr>
          <xdr:spPr bwMode="auto">
            <a:xfrm>
              <a:off x="321" y="631"/>
              <a:ext cx="0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6" name="Line 171"/>
            <xdr:cNvSpPr>
              <a:spLocks noChangeShapeType="1"/>
            </xdr:cNvSpPr>
          </xdr:nvSpPr>
          <xdr:spPr bwMode="auto">
            <a:xfrm flipH="1">
              <a:off x="393" y="623"/>
              <a:ext cx="7" cy="14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7" name="Line 172"/>
            <xdr:cNvSpPr>
              <a:spLocks noChangeShapeType="1"/>
            </xdr:cNvSpPr>
          </xdr:nvSpPr>
          <xdr:spPr bwMode="auto">
            <a:xfrm flipH="1">
              <a:off x="418" y="623"/>
              <a:ext cx="7" cy="14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8" name="Line 173"/>
            <xdr:cNvSpPr>
              <a:spLocks noChangeShapeType="1"/>
            </xdr:cNvSpPr>
          </xdr:nvSpPr>
          <xdr:spPr bwMode="auto">
            <a:xfrm flipH="1">
              <a:off x="372" y="622"/>
              <a:ext cx="7" cy="14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9" name="Line 174"/>
            <xdr:cNvSpPr>
              <a:spLocks noChangeShapeType="1"/>
            </xdr:cNvSpPr>
          </xdr:nvSpPr>
          <xdr:spPr bwMode="auto">
            <a:xfrm flipH="1">
              <a:off x="351" y="623"/>
              <a:ext cx="7" cy="14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0" name="Line 175"/>
            <xdr:cNvSpPr>
              <a:spLocks noChangeShapeType="1"/>
            </xdr:cNvSpPr>
          </xdr:nvSpPr>
          <xdr:spPr bwMode="auto">
            <a:xfrm flipH="1">
              <a:off x="328" y="622"/>
              <a:ext cx="7" cy="14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01" name="Line 176"/>
            <xdr:cNvSpPr>
              <a:spLocks noChangeShapeType="1"/>
            </xdr:cNvSpPr>
          </xdr:nvSpPr>
          <xdr:spPr bwMode="auto">
            <a:xfrm flipH="1">
              <a:off x="310" y="622"/>
              <a:ext cx="7" cy="14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</xdr:spPr>
        </xdr:sp>
      </xdr:grpSp>
      <xdr:grpSp>
        <xdr:nvGrpSpPr>
          <xdr:cNvPr id="83" name="Group 181"/>
          <xdr:cNvGrpSpPr>
            <a:grpSpLocks/>
          </xdr:cNvGrpSpPr>
        </xdr:nvGrpSpPr>
        <xdr:grpSpPr bwMode="auto">
          <a:xfrm>
            <a:off x="278" y="647"/>
            <a:ext cx="115" cy="19"/>
            <a:chOff x="310" y="622"/>
            <a:chExt cx="115" cy="19"/>
          </a:xfrm>
        </xdr:grpSpPr>
        <xdr:sp macro="" textlink="">
          <xdr:nvSpPr>
            <xdr:cNvPr id="84" name="Line 15"/>
            <xdr:cNvSpPr>
              <a:spLocks noChangeShapeType="1"/>
            </xdr:cNvSpPr>
          </xdr:nvSpPr>
          <xdr:spPr bwMode="auto">
            <a:xfrm>
              <a:off x="407" y="631"/>
              <a:ext cx="0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5" name="Line 15"/>
            <xdr:cNvSpPr>
              <a:spLocks noChangeShapeType="1"/>
            </xdr:cNvSpPr>
          </xdr:nvSpPr>
          <xdr:spPr bwMode="auto">
            <a:xfrm>
              <a:off x="363" y="631"/>
              <a:ext cx="0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6" name="Line 15"/>
            <xdr:cNvSpPr>
              <a:spLocks noChangeShapeType="1"/>
            </xdr:cNvSpPr>
          </xdr:nvSpPr>
          <xdr:spPr bwMode="auto">
            <a:xfrm>
              <a:off x="321" y="631"/>
              <a:ext cx="0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7" name="Line 185"/>
            <xdr:cNvSpPr>
              <a:spLocks noChangeShapeType="1"/>
            </xdr:cNvSpPr>
          </xdr:nvSpPr>
          <xdr:spPr bwMode="auto">
            <a:xfrm flipH="1">
              <a:off x="393" y="623"/>
              <a:ext cx="7" cy="14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8" name="Line 186"/>
            <xdr:cNvSpPr>
              <a:spLocks noChangeShapeType="1"/>
            </xdr:cNvSpPr>
          </xdr:nvSpPr>
          <xdr:spPr bwMode="auto">
            <a:xfrm flipH="1">
              <a:off x="418" y="623"/>
              <a:ext cx="7" cy="14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9" name="Line 187"/>
            <xdr:cNvSpPr>
              <a:spLocks noChangeShapeType="1"/>
            </xdr:cNvSpPr>
          </xdr:nvSpPr>
          <xdr:spPr bwMode="auto">
            <a:xfrm flipH="1">
              <a:off x="372" y="622"/>
              <a:ext cx="7" cy="14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0" name="Line 188"/>
            <xdr:cNvSpPr>
              <a:spLocks noChangeShapeType="1"/>
            </xdr:cNvSpPr>
          </xdr:nvSpPr>
          <xdr:spPr bwMode="auto">
            <a:xfrm flipH="1">
              <a:off x="351" y="623"/>
              <a:ext cx="7" cy="14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1" name="Line 189"/>
            <xdr:cNvSpPr>
              <a:spLocks noChangeShapeType="1"/>
            </xdr:cNvSpPr>
          </xdr:nvSpPr>
          <xdr:spPr bwMode="auto">
            <a:xfrm flipH="1">
              <a:off x="328" y="622"/>
              <a:ext cx="7" cy="14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92" name="Line 190"/>
            <xdr:cNvSpPr>
              <a:spLocks noChangeShapeType="1"/>
            </xdr:cNvSpPr>
          </xdr:nvSpPr>
          <xdr:spPr bwMode="auto">
            <a:xfrm flipH="1">
              <a:off x="310" y="622"/>
              <a:ext cx="7" cy="14"/>
            </a:xfrm>
            <a:prstGeom prst="line">
              <a:avLst/>
            </a:prstGeom>
            <a:noFill/>
            <a:ln w="19050">
              <a:solidFill>
                <a:srgbClr val="000000"/>
              </a:solidFill>
              <a:round/>
              <a:headEnd/>
              <a:tailEnd/>
            </a:ln>
          </xdr:spPr>
        </xdr:sp>
      </xdr:grpSp>
    </xdr:grpSp>
    <xdr:clientData/>
  </xdr:twoCellAnchor>
  <xdr:twoCellAnchor>
    <xdr:from>
      <xdr:col>9</xdr:col>
      <xdr:colOff>38100</xdr:colOff>
      <xdr:row>47</xdr:row>
      <xdr:rowOff>38100</xdr:rowOff>
    </xdr:from>
    <xdr:to>
      <xdr:col>16</xdr:col>
      <xdr:colOff>76200</xdr:colOff>
      <xdr:row>50</xdr:row>
      <xdr:rowOff>0</xdr:rowOff>
    </xdr:to>
    <xdr:grpSp>
      <xdr:nvGrpSpPr>
        <xdr:cNvPr id="102" name="Group 210"/>
        <xdr:cNvGrpSpPr>
          <a:grpSpLocks/>
        </xdr:cNvGrpSpPr>
      </xdr:nvGrpSpPr>
      <xdr:grpSpPr bwMode="auto">
        <a:xfrm>
          <a:off x="833230" y="4576970"/>
          <a:ext cx="733840" cy="210378"/>
          <a:chOff x="529" y="794"/>
          <a:chExt cx="74" cy="21"/>
        </a:xfrm>
      </xdr:grpSpPr>
      <xdr:sp macro="" textlink="">
        <xdr:nvSpPr>
          <xdr:cNvPr id="103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04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05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06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07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81</xdr:col>
      <xdr:colOff>82831</xdr:colOff>
      <xdr:row>0</xdr:row>
      <xdr:rowOff>0</xdr:rowOff>
    </xdr:from>
    <xdr:to>
      <xdr:col>96</xdr:col>
      <xdr:colOff>74544</xdr:colOff>
      <xdr:row>9</xdr:row>
      <xdr:rowOff>24848</xdr:rowOff>
    </xdr:to>
    <xdr:sp macro="" textlink="">
      <xdr:nvSpPr>
        <xdr:cNvPr id="108" name="Flèche gauche 107">
          <a:hlinkClick xmlns:r="http://schemas.openxmlformats.org/officeDocument/2006/relationships" r:id="rId1" tooltip="الرئيسية"/>
        </xdr:cNvPr>
        <xdr:cNvSpPr/>
      </xdr:nvSpPr>
      <xdr:spPr>
        <a:xfrm>
          <a:off x="8663614" y="0"/>
          <a:ext cx="1482582" cy="919370"/>
        </a:xfrm>
        <a:prstGeom prst="leftArrow">
          <a:avLst>
            <a:gd name="adj1" fmla="val 50000"/>
            <a:gd name="adj2" fmla="val 71622"/>
          </a:avLst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ar-DZ" sz="1600" b="1">
              <a:solidFill>
                <a:schemeClr val="tx2">
                  <a:lumMod val="50000"/>
                </a:schemeClr>
              </a:solidFill>
            </a:rPr>
            <a:t>العودة للصفحة الرئيسية</a:t>
          </a:r>
          <a:endParaRPr lang="fr-FR" sz="16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81</xdr:col>
      <xdr:colOff>99389</xdr:colOff>
      <xdr:row>9</xdr:row>
      <xdr:rowOff>24848</xdr:rowOff>
    </xdr:from>
    <xdr:to>
      <xdr:col>98</xdr:col>
      <xdr:colOff>66260</xdr:colOff>
      <xdr:row>18</xdr:row>
      <xdr:rowOff>82827</xdr:rowOff>
    </xdr:to>
    <xdr:sp macro="" textlink="">
      <xdr:nvSpPr>
        <xdr:cNvPr id="110" name="Flèche droite 109">
          <a:hlinkClick xmlns:r="http://schemas.openxmlformats.org/officeDocument/2006/relationships" r:id="rId2" tooltip="TABLEAU1"/>
        </xdr:cNvPr>
        <xdr:cNvSpPr/>
      </xdr:nvSpPr>
      <xdr:spPr>
        <a:xfrm>
          <a:off x="8680172" y="919370"/>
          <a:ext cx="1656523" cy="952500"/>
        </a:xfrm>
        <a:prstGeom prst="rightArrow">
          <a:avLst/>
        </a:prstGeom>
        <a:scene3d>
          <a:camera prst="orthographicFront"/>
          <a:lightRig rig="threePt" dir="t"/>
        </a:scene3d>
        <a:sp3d>
          <a:bevelT w="114300" prst="artDeco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ar-DZ" sz="1600" b="1">
              <a:solidFill>
                <a:schemeClr val="accent4">
                  <a:lumMod val="75000"/>
                </a:schemeClr>
              </a:solidFill>
            </a:rPr>
            <a:t>الإنتقال إلى الجدول</a:t>
          </a:r>
          <a:endParaRPr lang="fr-FR" sz="1600" b="1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57150</xdr:colOff>
          <xdr:row>19</xdr:row>
          <xdr:rowOff>57150</xdr:rowOff>
        </xdr:from>
        <xdr:to>
          <xdr:col>99</xdr:col>
          <xdr:colOff>47625</xdr:colOff>
          <xdr:row>23</xdr:row>
          <xdr:rowOff>57150</xdr:rowOff>
        </xdr:to>
        <xdr:sp macro="" textlink="">
          <xdr:nvSpPr>
            <xdr:cNvPr id="2061" name="Drop Down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28574</xdr:colOff>
      <xdr:row>22</xdr:row>
      <xdr:rowOff>19050</xdr:rowOff>
    </xdr:from>
    <xdr:to>
      <xdr:col>96</xdr:col>
      <xdr:colOff>76199</xdr:colOff>
      <xdr:row>36</xdr:row>
      <xdr:rowOff>9525</xdr:rowOff>
    </xdr:to>
    <xdr:sp macro="" textlink="">
      <xdr:nvSpPr>
        <xdr:cNvPr id="6" name="Forme libre 5"/>
        <xdr:cNvSpPr/>
      </xdr:nvSpPr>
      <xdr:spPr>
        <a:xfrm>
          <a:off x="219074" y="2400300"/>
          <a:ext cx="8905875" cy="1590675"/>
        </a:xfrm>
        <a:custGeom>
          <a:avLst/>
          <a:gdLst>
            <a:gd name="connsiteX0" fmla="*/ 0 w 8940800"/>
            <a:gd name="connsiteY0" fmla="*/ 214312 h 1500187"/>
            <a:gd name="connsiteX1" fmla="*/ 8934450 w 8940800"/>
            <a:gd name="connsiteY1" fmla="*/ 214312 h 1500187"/>
            <a:gd name="connsiteX2" fmla="*/ 38100 w 8940800"/>
            <a:gd name="connsiteY2" fmla="*/ 1500187 h 1500187"/>
            <a:gd name="connsiteX3" fmla="*/ 38100 w 8940800"/>
            <a:gd name="connsiteY3" fmla="*/ 1500187 h 15001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940800" h="1500187">
              <a:moveTo>
                <a:pt x="0" y="214312"/>
              </a:moveTo>
              <a:cubicBezTo>
                <a:pt x="4464050" y="107156"/>
                <a:pt x="8928100" y="0"/>
                <a:pt x="8934450" y="214312"/>
              </a:cubicBezTo>
              <a:cubicBezTo>
                <a:pt x="8940800" y="428624"/>
                <a:pt x="38100" y="1500187"/>
                <a:pt x="38100" y="1500187"/>
              </a:cubicBezTo>
              <a:lnTo>
                <a:pt x="38100" y="1500187"/>
              </a:lnTo>
            </a:path>
          </a:pathLst>
        </a:custGeom>
        <a:ln w="19050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99</xdr:col>
      <xdr:colOff>38100</xdr:colOff>
      <xdr:row>0</xdr:row>
      <xdr:rowOff>0</xdr:rowOff>
    </xdr:from>
    <xdr:to>
      <xdr:col>117</xdr:col>
      <xdr:colOff>85725</xdr:colOff>
      <xdr:row>7</xdr:row>
      <xdr:rowOff>104775</xdr:rowOff>
    </xdr:to>
    <xdr:sp macro="" textlink="">
      <xdr:nvSpPr>
        <xdr:cNvPr id="3" name="Flèche gauche 2">
          <a:hlinkClick xmlns:r="http://schemas.openxmlformats.org/officeDocument/2006/relationships" r:id="rId1" tooltip="الرئيسية"/>
        </xdr:cNvPr>
        <xdr:cNvSpPr/>
      </xdr:nvSpPr>
      <xdr:spPr>
        <a:xfrm>
          <a:off x="9372600" y="0"/>
          <a:ext cx="1762125" cy="790575"/>
        </a:xfrm>
        <a:prstGeom prst="leftArrow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ar-DZ" sz="1800" b="0"/>
            <a:t>العودة إلى الرئيسية</a:t>
          </a:r>
          <a:endParaRPr lang="fr-FR" sz="1800" b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28575</xdr:colOff>
      <xdr:row>63</xdr:row>
      <xdr:rowOff>0</xdr:rowOff>
    </xdr:from>
    <xdr:to>
      <xdr:col>39</xdr:col>
      <xdr:colOff>28575</xdr:colOff>
      <xdr:row>65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81425" y="5695950"/>
          <a:ext cx="0" cy="190500"/>
        </a:xfrm>
        <a:prstGeom prst="line">
          <a:avLst/>
        </a:prstGeom>
        <a:noFill/>
        <a:ln w="9525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35</xdr:col>
      <xdr:colOff>19050</xdr:colOff>
      <xdr:row>62</xdr:row>
      <xdr:rowOff>38100</xdr:rowOff>
    </xdr:from>
    <xdr:to>
      <xdr:col>35</xdr:col>
      <xdr:colOff>19050</xdr:colOff>
      <xdr:row>64</xdr:row>
      <xdr:rowOff>85725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390900" y="5686425"/>
          <a:ext cx="0" cy="190500"/>
        </a:xfrm>
        <a:prstGeom prst="line">
          <a:avLst/>
        </a:prstGeom>
        <a:noFill/>
        <a:ln w="9525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96</xdr:col>
      <xdr:colOff>9525</xdr:colOff>
      <xdr:row>163</xdr:row>
      <xdr:rowOff>0</xdr:rowOff>
    </xdr:from>
    <xdr:to>
      <xdr:col>96</xdr:col>
      <xdr:colOff>9525</xdr:colOff>
      <xdr:row>164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9705975" y="1483995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46</xdr:col>
      <xdr:colOff>66675</xdr:colOff>
      <xdr:row>82</xdr:row>
      <xdr:rowOff>38100</xdr:rowOff>
    </xdr:from>
    <xdr:to>
      <xdr:col>55</xdr:col>
      <xdr:colOff>9525</xdr:colOff>
      <xdr:row>85</xdr:row>
      <xdr:rowOff>0</xdr:rowOff>
    </xdr:to>
    <xdr:grpSp>
      <xdr:nvGrpSpPr>
        <xdr:cNvPr id="5" name="Group 76"/>
        <xdr:cNvGrpSpPr>
          <a:grpSpLocks/>
        </xdr:cNvGrpSpPr>
      </xdr:nvGrpSpPr>
      <xdr:grpSpPr bwMode="auto">
        <a:xfrm>
          <a:off x="4486275" y="7400925"/>
          <a:ext cx="847725" cy="200025"/>
          <a:chOff x="457" y="769"/>
          <a:chExt cx="84" cy="21"/>
        </a:xfrm>
      </xdr:grpSpPr>
      <xdr:sp macro="" textlink="">
        <xdr:nvSpPr>
          <xdr:cNvPr id="6" name="Line 4"/>
          <xdr:cNvSpPr>
            <a:spLocks noChangeShapeType="1"/>
          </xdr:cNvSpPr>
        </xdr:nvSpPr>
        <xdr:spPr bwMode="auto">
          <a:xfrm>
            <a:off x="541" y="769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7" name="Line 4"/>
          <xdr:cNvSpPr>
            <a:spLocks noChangeShapeType="1"/>
          </xdr:cNvSpPr>
        </xdr:nvSpPr>
        <xdr:spPr bwMode="auto">
          <a:xfrm>
            <a:off x="472" y="771"/>
            <a:ext cx="0" cy="19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8" name="Line 4"/>
          <xdr:cNvSpPr>
            <a:spLocks noChangeShapeType="1"/>
          </xdr:cNvSpPr>
        </xdr:nvSpPr>
        <xdr:spPr bwMode="auto">
          <a:xfrm>
            <a:off x="457" y="771"/>
            <a:ext cx="0" cy="19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40</xdr:col>
      <xdr:colOff>9525</xdr:colOff>
      <xdr:row>85</xdr:row>
      <xdr:rowOff>38100</xdr:rowOff>
    </xdr:from>
    <xdr:to>
      <xdr:col>47</xdr:col>
      <xdr:colOff>47625</xdr:colOff>
      <xdr:row>88</xdr:row>
      <xdr:rowOff>0</xdr:rowOff>
    </xdr:to>
    <xdr:grpSp>
      <xdr:nvGrpSpPr>
        <xdr:cNvPr id="9" name="Group 44"/>
        <xdr:cNvGrpSpPr>
          <a:grpSpLocks/>
        </xdr:cNvGrpSpPr>
      </xdr:nvGrpSpPr>
      <xdr:grpSpPr bwMode="auto">
        <a:xfrm>
          <a:off x="3857625" y="7639050"/>
          <a:ext cx="704850" cy="200025"/>
          <a:chOff x="529" y="794"/>
          <a:chExt cx="74" cy="21"/>
        </a:xfrm>
      </xdr:grpSpPr>
      <xdr:sp macro="" textlink="">
        <xdr:nvSpPr>
          <xdr:cNvPr id="10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1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2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3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4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53</xdr:col>
      <xdr:colOff>66675</xdr:colOff>
      <xdr:row>104</xdr:row>
      <xdr:rowOff>38100</xdr:rowOff>
    </xdr:from>
    <xdr:to>
      <xdr:col>61</xdr:col>
      <xdr:colOff>9525</xdr:colOff>
      <xdr:row>107</xdr:row>
      <xdr:rowOff>0</xdr:rowOff>
    </xdr:to>
    <xdr:grpSp>
      <xdr:nvGrpSpPr>
        <xdr:cNvPr id="15" name="Group 45"/>
        <xdr:cNvGrpSpPr>
          <a:grpSpLocks/>
        </xdr:cNvGrpSpPr>
      </xdr:nvGrpSpPr>
      <xdr:grpSpPr bwMode="auto">
        <a:xfrm>
          <a:off x="5200650" y="9305925"/>
          <a:ext cx="704850" cy="200025"/>
          <a:chOff x="529" y="794"/>
          <a:chExt cx="74" cy="21"/>
        </a:xfrm>
      </xdr:grpSpPr>
      <xdr:sp macro="" textlink="">
        <xdr:nvSpPr>
          <xdr:cNvPr id="16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7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8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9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20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85725</xdr:colOff>
      <xdr:row>85</xdr:row>
      <xdr:rowOff>38100</xdr:rowOff>
    </xdr:from>
    <xdr:to>
      <xdr:col>29</xdr:col>
      <xdr:colOff>28575</xdr:colOff>
      <xdr:row>88</xdr:row>
      <xdr:rowOff>0</xdr:rowOff>
    </xdr:to>
    <xdr:grpSp>
      <xdr:nvGrpSpPr>
        <xdr:cNvPr id="21" name="Group 51"/>
        <xdr:cNvGrpSpPr>
          <a:grpSpLocks/>
        </xdr:cNvGrpSpPr>
      </xdr:nvGrpSpPr>
      <xdr:grpSpPr bwMode="auto">
        <a:xfrm>
          <a:off x="1990725" y="7639050"/>
          <a:ext cx="704850" cy="200025"/>
          <a:chOff x="529" y="794"/>
          <a:chExt cx="74" cy="21"/>
        </a:xfrm>
      </xdr:grpSpPr>
      <xdr:sp macro="" textlink="">
        <xdr:nvSpPr>
          <xdr:cNvPr id="22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3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5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6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76200</xdr:colOff>
      <xdr:row>85</xdr:row>
      <xdr:rowOff>38100</xdr:rowOff>
    </xdr:from>
    <xdr:to>
      <xdr:col>15</xdr:col>
      <xdr:colOff>19050</xdr:colOff>
      <xdr:row>88</xdr:row>
      <xdr:rowOff>0</xdr:rowOff>
    </xdr:to>
    <xdr:grpSp>
      <xdr:nvGrpSpPr>
        <xdr:cNvPr id="27" name="Group 57"/>
        <xdr:cNvGrpSpPr>
          <a:grpSpLocks/>
        </xdr:cNvGrpSpPr>
      </xdr:nvGrpSpPr>
      <xdr:grpSpPr bwMode="auto">
        <a:xfrm>
          <a:off x="647700" y="7639050"/>
          <a:ext cx="704850" cy="200025"/>
          <a:chOff x="529" y="794"/>
          <a:chExt cx="74" cy="21"/>
        </a:xfrm>
      </xdr:grpSpPr>
      <xdr:sp macro="" textlink="">
        <xdr:nvSpPr>
          <xdr:cNvPr id="28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29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30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31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32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46</xdr:col>
      <xdr:colOff>66675</xdr:colOff>
      <xdr:row>101</xdr:row>
      <xdr:rowOff>38100</xdr:rowOff>
    </xdr:from>
    <xdr:to>
      <xdr:col>55</xdr:col>
      <xdr:colOff>9525</xdr:colOff>
      <xdr:row>104</xdr:row>
      <xdr:rowOff>0</xdr:rowOff>
    </xdr:to>
    <xdr:grpSp>
      <xdr:nvGrpSpPr>
        <xdr:cNvPr id="33" name="Group 77"/>
        <xdr:cNvGrpSpPr>
          <a:grpSpLocks/>
        </xdr:cNvGrpSpPr>
      </xdr:nvGrpSpPr>
      <xdr:grpSpPr bwMode="auto">
        <a:xfrm>
          <a:off x="4486275" y="9067800"/>
          <a:ext cx="847725" cy="200025"/>
          <a:chOff x="457" y="769"/>
          <a:chExt cx="84" cy="21"/>
        </a:xfrm>
      </xdr:grpSpPr>
      <xdr:sp macro="" textlink="">
        <xdr:nvSpPr>
          <xdr:cNvPr id="34" name="Line 4"/>
          <xdr:cNvSpPr>
            <a:spLocks noChangeShapeType="1"/>
          </xdr:cNvSpPr>
        </xdr:nvSpPr>
        <xdr:spPr bwMode="auto">
          <a:xfrm>
            <a:off x="541" y="769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35" name="Line 4"/>
          <xdr:cNvSpPr>
            <a:spLocks noChangeShapeType="1"/>
          </xdr:cNvSpPr>
        </xdr:nvSpPr>
        <xdr:spPr bwMode="auto">
          <a:xfrm>
            <a:off x="472" y="771"/>
            <a:ext cx="0" cy="19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36" name="Line 4"/>
          <xdr:cNvSpPr>
            <a:spLocks noChangeShapeType="1"/>
          </xdr:cNvSpPr>
        </xdr:nvSpPr>
        <xdr:spPr bwMode="auto">
          <a:xfrm>
            <a:off x="457" y="771"/>
            <a:ext cx="0" cy="19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0</xdr:colOff>
      <xdr:row>82</xdr:row>
      <xdr:rowOff>38100</xdr:rowOff>
    </xdr:from>
    <xdr:to>
      <xdr:col>31</xdr:col>
      <xdr:colOff>38100</xdr:colOff>
      <xdr:row>85</xdr:row>
      <xdr:rowOff>0</xdr:rowOff>
    </xdr:to>
    <xdr:grpSp>
      <xdr:nvGrpSpPr>
        <xdr:cNvPr id="37" name="Group 89"/>
        <xdr:cNvGrpSpPr>
          <a:grpSpLocks/>
        </xdr:cNvGrpSpPr>
      </xdr:nvGrpSpPr>
      <xdr:grpSpPr bwMode="auto">
        <a:xfrm>
          <a:off x="2000250" y="7400925"/>
          <a:ext cx="895350" cy="200025"/>
          <a:chOff x="210" y="769"/>
          <a:chExt cx="94" cy="21"/>
        </a:xfrm>
      </xdr:grpSpPr>
      <xdr:sp macro="" textlink="">
        <xdr:nvSpPr>
          <xdr:cNvPr id="38" name="Line 4"/>
          <xdr:cNvSpPr>
            <a:spLocks noChangeShapeType="1"/>
          </xdr:cNvSpPr>
        </xdr:nvSpPr>
        <xdr:spPr bwMode="auto">
          <a:xfrm>
            <a:off x="304" y="769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39" name="Line 4"/>
          <xdr:cNvSpPr>
            <a:spLocks noChangeShapeType="1"/>
          </xdr:cNvSpPr>
        </xdr:nvSpPr>
        <xdr:spPr bwMode="auto">
          <a:xfrm>
            <a:off x="287" y="771"/>
            <a:ext cx="0" cy="19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40" name="Line 4"/>
          <xdr:cNvSpPr>
            <a:spLocks noChangeShapeType="1"/>
          </xdr:cNvSpPr>
        </xdr:nvSpPr>
        <xdr:spPr bwMode="auto">
          <a:xfrm>
            <a:off x="210" y="771"/>
            <a:ext cx="0" cy="19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22</xdr:col>
      <xdr:colOff>9525</xdr:colOff>
      <xdr:row>101</xdr:row>
      <xdr:rowOff>38100</xdr:rowOff>
    </xdr:from>
    <xdr:to>
      <xdr:col>31</xdr:col>
      <xdr:colOff>47625</xdr:colOff>
      <xdr:row>104</xdr:row>
      <xdr:rowOff>0</xdr:rowOff>
    </xdr:to>
    <xdr:grpSp>
      <xdr:nvGrpSpPr>
        <xdr:cNvPr id="41" name="Group 90"/>
        <xdr:cNvGrpSpPr>
          <a:grpSpLocks/>
        </xdr:cNvGrpSpPr>
      </xdr:nvGrpSpPr>
      <xdr:grpSpPr bwMode="auto">
        <a:xfrm>
          <a:off x="2009775" y="9067800"/>
          <a:ext cx="895350" cy="200025"/>
          <a:chOff x="210" y="769"/>
          <a:chExt cx="94" cy="21"/>
        </a:xfrm>
      </xdr:grpSpPr>
      <xdr:sp macro="" textlink="">
        <xdr:nvSpPr>
          <xdr:cNvPr id="42" name="Line 4"/>
          <xdr:cNvSpPr>
            <a:spLocks noChangeShapeType="1"/>
          </xdr:cNvSpPr>
        </xdr:nvSpPr>
        <xdr:spPr bwMode="auto">
          <a:xfrm>
            <a:off x="304" y="769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43" name="Line 4"/>
          <xdr:cNvSpPr>
            <a:spLocks noChangeShapeType="1"/>
          </xdr:cNvSpPr>
        </xdr:nvSpPr>
        <xdr:spPr bwMode="auto">
          <a:xfrm>
            <a:off x="287" y="771"/>
            <a:ext cx="0" cy="19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44" name="Line 4"/>
          <xdr:cNvSpPr>
            <a:spLocks noChangeShapeType="1"/>
          </xdr:cNvSpPr>
        </xdr:nvSpPr>
        <xdr:spPr bwMode="auto">
          <a:xfrm>
            <a:off x="210" y="771"/>
            <a:ext cx="0" cy="19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53</xdr:col>
      <xdr:colOff>85725</xdr:colOff>
      <xdr:row>85</xdr:row>
      <xdr:rowOff>38100</xdr:rowOff>
    </xdr:from>
    <xdr:to>
      <xdr:col>61</xdr:col>
      <xdr:colOff>28575</xdr:colOff>
      <xdr:row>88</xdr:row>
      <xdr:rowOff>0</xdr:rowOff>
    </xdr:to>
    <xdr:grpSp>
      <xdr:nvGrpSpPr>
        <xdr:cNvPr id="45" name="Group 94"/>
        <xdr:cNvGrpSpPr>
          <a:grpSpLocks/>
        </xdr:cNvGrpSpPr>
      </xdr:nvGrpSpPr>
      <xdr:grpSpPr bwMode="auto">
        <a:xfrm>
          <a:off x="5219700" y="7639050"/>
          <a:ext cx="704850" cy="200025"/>
          <a:chOff x="529" y="794"/>
          <a:chExt cx="74" cy="21"/>
        </a:xfrm>
      </xdr:grpSpPr>
      <xdr:sp macro="" textlink="">
        <xdr:nvSpPr>
          <xdr:cNvPr id="46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47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48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49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50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39</xdr:col>
      <xdr:colOff>76200</xdr:colOff>
      <xdr:row>104</xdr:row>
      <xdr:rowOff>38100</xdr:rowOff>
    </xdr:from>
    <xdr:to>
      <xdr:col>47</xdr:col>
      <xdr:colOff>19050</xdr:colOff>
      <xdr:row>107</xdr:row>
      <xdr:rowOff>0</xdr:rowOff>
    </xdr:to>
    <xdr:grpSp>
      <xdr:nvGrpSpPr>
        <xdr:cNvPr id="51" name="Group 100"/>
        <xdr:cNvGrpSpPr>
          <a:grpSpLocks/>
        </xdr:cNvGrpSpPr>
      </xdr:nvGrpSpPr>
      <xdr:grpSpPr bwMode="auto">
        <a:xfrm>
          <a:off x="3829050" y="9305925"/>
          <a:ext cx="704850" cy="200025"/>
          <a:chOff x="529" y="794"/>
          <a:chExt cx="74" cy="21"/>
        </a:xfrm>
      </xdr:grpSpPr>
      <xdr:sp macro="" textlink="">
        <xdr:nvSpPr>
          <xdr:cNvPr id="52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53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54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55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56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57150</xdr:colOff>
      <xdr:row>104</xdr:row>
      <xdr:rowOff>38100</xdr:rowOff>
    </xdr:from>
    <xdr:to>
      <xdr:col>29</xdr:col>
      <xdr:colOff>0</xdr:colOff>
      <xdr:row>107</xdr:row>
      <xdr:rowOff>0</xdr:rowOff>
    </xdr:to>
    <xdr:grpSp>
      <xdr:nvGrpSpPr>
        <xdr:cNvPr id="57" name="Group 106"/>
        <xdr:cNvGrpSpPr>
          <a:grpSpLocks/>
        </xdr:cNvGrpSpPr>
      </xdr:nvGrpSpPr>
      <xdr:grpSpPr bwMode="auto">
        <a:xfrm>
          <a:off x="1962150" y="9305925"/>
          <a:ext cx="704850" cy="200025"/>
          <a:chOff x="529" y="794"/>
          <a:chExt cx="74" cy="21"/>
        </a:xfrm>
      </xdr:grpSpPr>
      <xdr:sp macro="" textlink="">
        <xdr:nvSpPr>
          <xdr:cNvPr id="58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59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60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61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62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85725</xdr:colOff>
      <xdr:row>104</xdr:row>
      <xdr:rowOff>38100</xdr:rowOff>
    </xdr:from>
    <xdr:to>
      <xdr:col>15</xdr:col>
      <xdr:colOff>28575</xdr:colOff>
      <xdr:row>107</xdr:row>
      <xdr:rowOff>0</xdr:rowOff>
    </xdr:to>
    <xdr:grpSp>
      <xdr:nvGrpSpPr>
        <xdr:cNvPr id="63" name="Group 112"/>
        <xdr:cNvGrpSpPr>
          <a:grpSpLocks/>
        </xdr:cNvGrpSpPr>
      </xdr:nvGrpSpPr>
      <xdr:grpSpPr bwMode="auto">
        <a:xfrm>
          <a:off x="657225" y="9305925"/>
          <a:ext cx="704850" cy="200025"/>
          <a:chOff x="529" y="794"/>
          <a:chExt cx="74" cy="21"/>
        </a:xfrm>
      </xdr:grpSpPr>
      <xdr:sp macro="" textlink="">
        <xdr:nvSpPr>
          <xdr:cNvPr id="64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5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6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7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8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21</xdr:col>
      <xdr:colOff>85725</xdr:colOff>
      <xdr:row>85</xdr:row>
      <xdr:rowOff>38100</xdr:rowOff>
    </xdr:from>
    <xdr:to>
      <xdr:col>29</xdr:col>
      <xdr:colOff>28575</xdr:colOff>
      <xdr:row>88</xdr:row>
      <xdr:rowOff>0</xdr:rowOff>
    </xdr:to>
    <xdr:grpSp>
      <xdr:nvGrpSpPr>
        <xdr:cNvPr id="69" name="Group 132"/>
        <xdr:cNvGrpSpPr>
          <a:grpSpLocks/>
        </xdr:cNvGrpSpPr>
      </xdr:nvGrpSpPr>
      <xdr:grpSpPr bwMode="auto">
        <a:xfrm>
          <a:off x="1990725" y="7639050"/>
          <a:ext cx="704850" cy="200025"/>
          <a:chOff x="529" y="794"/>
          <a:chExt cx="74" cy="21"/>
        </a:xfrm>
      </xdr:grpSpPr>
      <xdr:sp macro="" textlink="">
        <xdr:nvSpPr>
          <xdr:cNvPr id="70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71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72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73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74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85725</xdr:colOff>
      <xdr:row>104</xdr:row>
      <xdr:rowOff>38100</xdr:rowOff>
    </xdr:from>
    <xdr:to>
      <xdr:col>15</xdr:col>
      <xdr:colOff>28575</xdr:colOff>
      <xdr:row>107</xdr:row>
      <xdr:rowOff>0</xdr:rowOff>
    </xdr:to>
    <xdr:grpSp>
      <xdr:nvGrpSpPr>
        <xdr:cNvPr id="75" name="Group 162"/>
        <xdr:cNvGrpSpPr>
          <a:grpSpLocks/>
        </xdr:cNvGrpSpPr>
      </xdr:nvGrpSpPr>
      <xdr:grpSpPr bwMode="auto">
        <a:xfrm>
          <a:off x="657225" y="9305925"/>
          <a:ext cx="704850" cy="200025"/>
          <a:chOff x="529" y="794"/>
          <a:chExt cx="74" cy="21"/>
        </a:xfrm>
      </xdr:grpSpPr>
      <xdr:sp macro="" textlink="">
        <xdr:nvSpPr>
          <xdr:cNvPr id="76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77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78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79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80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</xdr:colOff>
      <xdr:row>47</xdr:row>
      <xdr:rowOff>38100</xdr:rowOff>
    </xdr:from>
    <xdr:to>
      <xdr:col>16</xdr:col>
      <xdr:colOff>76200</xdr:colOff>
      <xdr:row>50</xdr:row>
      <xdr:rowOff>0</xdr:rowOff>
    </xdr:to>
    <xdr:grpSp>
      <xdr:nvGrpSpPr>
        <xdr:cNvPr id="102" name="Group 210"/>
        <xdr:cNvGrpSpPr>
          <a:grpSpLocks/>
        </xdr:cNvGrpSpPr>
      </xdr:nvGrpSpPr>
      <xdr:grpSpPr bwMode="auto">
        <a:xfrm>
          <a:off x="800100" y="4400550"/>
          <a:ext cx="704850" cy="200025"/>
          <a:chOff x="529" y="794"/>
          <a:chExt cx="74" cy="21"/>
        </a:xfrm>
      </xdr:grpSpPr>
      <xdr:sp macro="" textlink="">
        <xdr:nvSpPr>
          <xdr:cNvPr id="103" name="Line 4"/>
          <xdr:cNvSpPr>
            <a:spLocks noChangeShapeType="1"/>
          </xdr:cNvSpPr>
        </xdr:nvSpPr>
        <xdr:spPr bwMode="auto">
          <a:xfrm>
            <a:off x="60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04" name="Line 4"/>
          <xdr:cNvSpPr>
            <a:spLocks noChangeShapeType="1"/>
          </xdr:cNvSpPr>
        </xdr:nvSpPr>
        <xdr:spPr bwMode="auto">
          <a:xfrm>
            <a:off x="582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05" name="Line 4"/>
          <xdr:cNvSpPr>
            <a:spLocks noChangeShapeType="1"/>
          </xdr:cNvSpPr>
        </xdr:nvSpPr>
        <xdr:spPr bwMode="auto">
          <a:xfrm>
            <a:off x="545" y="794"/>
            <a:ext cx="0" cy="21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06" name="Line 4"/>
          <xdr:cNvSpPr>
            <a:spLocks noChangeShapeType="1"/>
          </xdr:cNvSpPr>
        </xdr:nvSpPr>
        <xdr:spPr bwMode="auto">
          <a:xfrm>
            <a:off x="563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  <xdr:sp macro="" textlink="">
        <xdr:nvSpPr>
          <xdr:cNvPr id="107" name="Line 4"/>
          <xdr:cNvSpPr>
            <a:spLocks noChangeShapeType="1"/>
          </xdr:cNvSpPr>
        </xdr:nvSpPr>
        <xdr:spPr bwMode="auto">
          <a:xfrm>
            <a:off x="529" y="805"/>
            <a:ext cx="0" cy="10"/>
          </a:xfrm>
          <a:prstGeom prst="line">
            <a:avLst/>
          </a:prstGeom>
          <a:noFill/>
          <a:ln w="9525">
            <a:solidFill>
              <a:srgbClr val="3366FF"/>
            </a:solidFill>
            <a:round/>
            <a:headEnd/>
            <a:tailEnd/>
          </a:ln>
        </xdr:spPr>
      </xdr:sp>
    </xdr:grpSp>
    <xdr:clientData/>
  </xdr:twoCellAnchor>
  <xdr:twoCellAnchor>
    <xdr:from>
      <xdr:col>84</xdr:col>
      <xdr:colOff>82833</xdr:colOff>
      <xdr:row>21</xdr:row>
      <xdr:rowOff>30646</xdr:rowOff>
    </xdr:from>
    <xdr:to>
      <xdr:col>97</xdr:col>
      <xdr:colOff>92351</xdr:colOff>
      <xdr:row>31</xdr:row>
      <xdr:rowOff>76201</xdr:rowOff>
    </xdr:to>
    <xdr:sp macro="" textlink="">
      <xdr:nvSpPr>
        <xdr:cNvPr id="108" name="Flèche gauche 107">
          <a:hlinkClick xmlns:r="http://schemas.openxmlformats.org/officeDocument/2006/relationships" r:id="rId1" tooltip="الرئيسية"/>
        </xdr:cNvPr>
        <xdr:cNvSpPr/>
      </xdr:nvSpPr>
      <xdr:spPr>
        <a:xfrm>
          <a:off x="6836058" y="2088046"/>
          <a:ext cx="1619243" cy="921855"/>
        </a:xfrm>
        <a:prstGeom prst="leftArrow">
          <a:avLst>
            <a:gd name="adj1" fmla="val 50000"/>
            <a:gd name="adj2" fmla="val 71622"/>
          </a:avLst>
        </a:prstGeom>
        <a:ln/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ar-DZ" sz="1600" b="1">
              <a:solidFill>
                <a:schemeClr val="tx2">
                  <a:lumMod val="50000"/>
                </a:schemeClr>
              </a:solidFill>
            </a:rPr>
            <a:t>العودة للصفحة الرئيسية</a:t>
          </a:r>
          <a:endParaRPr lang="fr-FR" sz="16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85</xdr:col>
      <xdr:colOff>8283</xdr:colOff>
      <xdr:row>32</xdr:row>
      <xdr:rowOff>57979</xdr:rowOff>
    </xdr:from>
    <xdr:to>
      <xdr:col>99</xdr:col>
      <xdr:colOff>0</xdr:colOff>
      <xdr:row>43</xdr:row>
      <xdr:rowOff>57977</xdr:rowOff>
    </xdr:to>
    <xdr:sp macro="" textlink="">
      <xdr:nvSpPr>
        <xdr:cNvPr id="109" name="Flèche droite 108">
          <a:hlinkClick xmlns:r="http://schemas.openxmlformats.org/officeDocument/2006/relationships" r:id="rId2"/>
        </xdr:cNvPr>
        <xdr:cNvSpPr/>
      </xdr:nvSpPr>
      <xdr:spPr>
        <a:xfrm>
          <a:off x="7230718" y="3205370"/>
          <a:ext cx="1581978" cy="1043607"/>
        </a:xfrm>
        <a:prstGeom prst="rightArrow">
          <a:avLst/>
        </a:prstGeom>
        <a:scene3d>
          <a:camera prst="orthographicFront"/>
          <a:lightRig rig="threePt" dir="t"/>
        </a:scene3d>
        <a:sp3d>
          <a:bevelT w="114300" prst="artDeco"/>
        </a:sp3d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ar-DZ" sz="1600" b="1">
              <a:solidFill>
                <a:schemeClr val="accent4">
                  <a:lumMod val="75000"/>
                </a:schemeClr>
              </a:solidFill>
            </a:rPr>
            <a:t>الإنتقال إلى جدول</a:t>
          </a:r>
          <a:r>
            <a:rPr lang="ar-DZ" sz="1600" b="1" baseline="0">
              <a:solidFill>
                <a:schemeClr val="accent4">
                  <a:lumMod val="75000"/>
                </a:schemeClr>
              </a:solidFill>
            </a:rPr>
            <a:t> التعويض</a:t>
          </a:r>
          <a:endParaRPr lang="fr-FR" sz="1600" b="1">
            <a:solidFill>
              <a:schemeClr val="accent4">
                <a:lumMod val="75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47625</xdr:colOff>
          <xdr:row>1</xdr:row>
          <xdr:rowOff>47625</xdr:rowOff>
        </xdr:from>
        <xdr:to>
          <xdr:col>96</xdr:col>
          <xdr:colOff>47625</xdr:colOff>
          <xdr:row>5</xdr:row>
          <xdr:rowOff>47625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96</xdr:col>
      <xdr:colOff>9525</xdr:colOff>
      <xdr:row>163</xdr:row>
      <xdr:rowOff>0</xdr:rowOff>
    </xdr:from>
    <xdr:to>
      <xdr:col>96</xdr:col>
      <xdr:colOff>9525</xdr:colOff>
      <xdr:row>164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10401300" y="14954250"/>
          <a:ext cx="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9525</xdr:colOff>
      <xdr:row>0</xdr:row>
      <xdr:rowOff>0</xdr:rowOff>
    </xdr:from>
    <xdr:to>
      <xdr:col>59</xdr:col>
      <xdr:colOff>0</xdr:colOff>
      <xdr:row>11</xdr:row>
      <xdr:rowOff>38100</xdr:rowOff>
    </xdr:to>
    <xdr:sp macro="" textlink="">
      <xdr:nvSpPr>
        <xdr:cNvPr id="3" name="Flèche gauche 2">
          <a:hlinkClick xmlns:r="http://schemas.openxmlformats.org/officeDocument/2006/relationships" r:id="rId1" tooltip="الرئيسية"/>
        </xdr:cNvPr>
        <xdr:cNvSpPr/>
      </xdr:nvSpPr>
      <xdr:spPr>
        <a:xfrm>
          <a:off x="4800600" y="0"/>
          <a:ext cx="1562100" cy="1085850"/>
        </a:xfrm>
        <a:prstGeom prst="leftArrow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ar-DZ" sz="1800"/>
            <a:t>العودة إلى الرئيسية</a:t>
          </a:r>
          <a:endParaRPr lang="fr-FR" sz="1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3849</xdr:colOff>
      <xdr:row>17</xdr:row>
      <xdr:rowOff>47788</xdr:rowOff>
    </xdr:from>
    <xdr:to>
      <xdr:col>96</xdr:col>
      <xdr:colOff>66415</xdr:colOff>
      <xdr:row>36</xdr:row>
      <xdr:rowOff>11570</xdr:rowOff>
    </xdr:to>
    <xdr:sp macro="" textlink="">
      <xdr:nvSpPr>
        <xdr:cNvPr id="2" name="Forme libre 1"/>
        <xdr:cNvSpPr/>
      </xdr:nvSpPr>
      <xdr:spPr>
        <a:xfrm rot="156875">
          <a:off x="289599" y="1857538"/>
          <a:ext cx="8825566" cy="2135482"/>
        </a:xfrm>
        <a:custGeom>
          <a:avLst/>
          <a:gdLst>
            <a:gd name="connsiteX0" fmla="*/ 0 w 8940800"/>
            <a:gd name="connsiteY0" fmla="*/ 214312 h 1500187"/>
            <a:gd name="connsiteX1" fmla="*/ 8934450 w 8940800"/>
            <a:gd name="connsiteY1" fmla="*/ 214312 h 1500187"/>
            <a:gd name="connsiteX2" fmla="*/ 38100 w 8940800"/>
            <a:gd name="connsiteY2" fmla="*/ 1500187 h 1500187"/>
            <a:gd name="connsiteX3" fmla="*/ 38100 w 8940800"/>
            <a:gd name="connsiteY3" fmla="*/ 1500187 h 150018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940800" h="1500187">
              <a:moveTo>
                <a:pt x="0" y="214312"/>
              </a:moveTo>
              <a:cubicBezTo>
                <a:pt x="4464050" y="107156"/>
                <a:pt x="8928100" y="0"/>
                <a:pt x="8934450" y="214312"/>
              </a:cubicBezTo>
              <a:cubicBezTo>
                <a:pt x="8940800" y="428624"/>
                <a:pt x="38100" y="1500187"/>
                <a:pt x="38100" y="1500187"/>
              </a:cubicBezTo>
              <a:lnTo>
                <a:pt x="38100" y="1500187"/>
              </a:lnTo>
            </a:path>
          </a:pathLst>
        </a:custGeom>
        <a:ln w="19050">
          <a:solidFill>
            <a:schemeClr val="tx2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99</xdr:col>
      <xdr:colOff>85725</xdr:colOff>
      <xdr:row>0</xdr:row>
      <xdr:rowOff>0</xdr:rowOff>
    </xdr:from>
    <xdr:to>
      <xdr:col>115</xdr:col>
      <xdr:colOff>66675</xdr:colOff>
      <xdr:row>9</xdr:row>
      <xdr:rowOff>9525</xdr:rowOff>
    </xdr:to>
    <xdr:sp macro="" textlink="">
      <xdr:nvSpPr>
        <xdr:cNvPr id="3" name="Flèche droite 2">
          <a:hlinkClick xmlns:r="http://schemas.openxmlformats.org/officeDocument/2006/relationships" r:id="rId1" tooltip="D R T"/>
        </xdr:cNvPr>
        <xdr:cNvSpPr/>
      </xdr:nvSpPr>
      <xdr:spPr>
        <a:xfrm>
          <a:off x="9420225" y="0"/>
          <a:ext cx="1504950" cy="923925"/>
        </a:xfrm>
        <a:prstGeom prst="rightArrow">
          <a:avLst/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ar-DZ" sz="1600"/>
            <a:t>الإنتقال إلى </a:t>
          </a:r>
          <a:r>
            <a:rPr lang="fr-FR" sz="1600"/>
            <a:t>DRT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745435</xdr:colOff>
      <xdr:row>25</xdr:row>
      <xdr:rowOff>231913</xdr:rowOff>
    </xdr:from>
    <xdr:to>
      <xdr:col>3</xdr:col>
      <xdr:colOff>24846</xdr:colOff>
      <xdr:row>27</xdr:row>
      <xdr:rowOff>16564</xdr:rowOff>
    </xdr:to>
    <xdr:sp macro="" textlink="">
      <xdr:nvSpPr>
        <xdr:cNvPr id="25" name="Rectangle à coins arrondis 24"/>
        <xdr:cNvSpPr/>
      </xdr:nvSpPr>
      <xdr:spPr>
        <a:xfrm>
          <a:off x="12483862567" y="6170543"/>
          <a:ext cx="4282107" cy="248478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4</xdr:col>
      <xdr:colOff>247650</xdr:colOff>
      <xdr:row>1</xdr:row>
      <xdr:rowOff>123826</xdr:rowOff>
    </xdr:from>
    <xdr:to>
      <xdr:col>9</xdr:col>
      <xdr:colOff>476250</xdr:colOff>
      <xdr:row>6</xdr:row>
      <xdr:rowOff>238125</xdr:rowOff>
    </xdr:to>
    <xdr:sp macro="" textlink="">
      <xdr:nvSpPr>
        <xdr:cNvPr id="2" name="Flèche droite 1">
          <a:hlinkClick xmlns:r="http://schemas.openxmlformats.org/officeDocument/2006/relationships" r:id="rId1" tooltip="الرئيسية"/>
        </xdr:cNvPr>
        <xdr:cNvSpPr/>
      </xdr:nvSpPr>
      <xdr:spPr>
        <a:xfrm>
          <a:off x="12477702375" y="552451"/>
          <a:ext cx="2324100" cy="1390649"/>
        </a:xfrm>
        <a:prstGeom prst="rightArrow">
          <a:avLst>
            <a:gd name="adj1" fmla="val 57009"/>
            <a:gd name="adj2" fmla="val 96471"/>
          </a:avLst>
        </a:prstGeom>
        <a:ln w="34925">
          <a:solidFill>
            <a:srgbClr val="FFFFFF"/>
          </a:solidFill>
        </a:ln>
        <a:effectLst>
          <a:outerShdw blurRad="317500" dir="2700000" algn="ctr">
            <a:srgbClr val="000000">
              <a:alpha val="43000"/>
            </a:srgbClr>
          </a:outerShdw>
        </a:effectLst>
        <a:scene3d>
          <a:camera prst="perspectiveFront" fov="2700000">
            <a:rot lat="19086000" lon="19067999" rev="3108000"/>
          </a:camera>
          <a:lightRig rig="threePt" dir="t">
            <a:rot lat="0" lon="0" rev="0"/>
          </a:lightRig>
        </a:scene3d>
        <a:sp3d extrusionH="38100" prstMaterial="clear">
          <a:bevelT w="260350" h="50800" prst="softRound"/>
          <a:bevelB prst="softRound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 rtl="1"/>
          <a:r>
            <a:rPr lang="ar-DZ" sz="1600" b="1">
              <a:solidFill>
                <a:schemeClr val="tx2">
                  <a:lumMod val="50000"/>
                </a:schemeClr>
              </a:solidFill>
            </a:rPr>
            <a:t>العودة</a:t>
          </a:r>
          <a:r>
            <a:rPr lang="ar-DZ" sz="1600" b="1" baseline="0">
              <a:solidFill>
                <a:schemeClr val="tx2">
                  <a:lumMod val="50000"/>
                </a:schemeClr>
              </a:solidFill>
            </a:rPr>
            <a:t>  إلى الصفحة  الرئيسية</a:t>
          </a:r>
          <a:endParaRPr lang="fr-FR" sz="16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1</xdr:col>
      <xdr:colOff>276225</xdr:colOff>
      <xdr:row>4</xdr:row>
      <xdr:rowOff>180975</xdr:rowOff>
    </xdr:from>
    <xdr:to>
      <xdr:col>2</xdr:col>
      <xdr:colOff>2247901</xdr:colOff>
      <xdr:row>8</xdr:row>
      <xdr:rowOff>85725</xdr:rowOff>
    </xdr:to>
    <xdr:sp macro="" textlink="">
      <xdr:nvSpPr>
        <xdr:cNvPr id="4" name="Ellipse 3"/>
        <xdr:cNvSpPr/>
      </xdr:nvSpPr>
      <xdr:spPr>
        <a:xfrm>
          <a:off x="12484255574" y="1390650"/>
          <a:ext cx="4562476" cy="895350"/>
        </a:xfrm>
        <a:prstGeom prst="ellipse">
          <a:avLst/>
        </a:prstGeom>
        <a:solidFill>
          <a:sysClr val="window" lastClr="FFFFFF"/>
        </a:solidFill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3200" b="1" u="sng">
              <a:latin typeface="Andalus" pitchFamily="18" charset="-78"/>
              <a:cs typeface="Andalus" pitchFamily="18" charset="-78"/>
            </a:rPr>
            <a:t>شهادة كشف الراتب </a:t>
          </a:r>
          <a:endParaRPr lang="fr-FR" sz="3200" b="1" u="sng">
            <a:latin typeface="Andalus" pitchFamily="18" charset="-78"/>
            <a:cs typeface="Andalus" pitchFamily="18" charset="-78"/>
          </a:endParaRPr>
        </a:p>
      </xdr:txBody>
    </xdr:sp>
    <xdr:clientData/>
  </xdr:twoCellAnchor>
  <xdr:twoCellAnchor>
    <xdr:from>
      <xdr:col>0</xdr:col>
      <xdr:colOff>676275</xdr:colOff>
      <xdr:row>11</xdr:row>
      <xdr:rowOff>149679</xdr:rowOff>
    </xdr:from>
    <xdr:to>
      <xdr:col>3</xdr:col>
      <xdr:colOff>19050</xdr:colOff>
      <xdr:row>16</xdr:row>
      <xdr:rowOff>190500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12484455600" y="2340429"/>
          <a:ext cx="5324475" cy="1498146"/>
        </a:xfrm>
        <a:prstGeom prst="roundRect">
          <a:avLst>
            <a:gd name="adj" fmla="val 16778"/>
          </a:avLst>
        </a:prstGeom>
        <a:noFill/>
        <a:ln w="38100" cmpd="dbl">
          <a:solidFill>
            <a:srgbClr val="000000"/>
          </a:solidFill>
          <a:prstDash val="dashDot"/>
          <a:round/>
          <a:headEnd/>
          <a:tailEnd/>
        </a:ln>
      </xdr:spPr>
    </xdr:sp>
    <xdr:clientData/>
  </xdr:twoCellAnchor>
  <xdr:twoCellAnchor>
    <xdr:from>
      <xdr:col>0</xdr:col>
      <xdr:colOff>748394</xdr:colOff>
      <xdr:row>18</xdr:row>
      <xdr:rowOff>243156</xdr:rowOff>
    </xdr:from>
    <xdr:to>
      <xdr:col>3</xdr:col>
      <xdr:colOff>49696</xdr:colOff>
      <xdr:row>19</xdr:row>
      <xdr:rowOff>286932</xdr:rowOff>
    </xdr:to>
    <xdr:sp macro="" textlink="">
      <xdr:nvSpPr>
        <xdr:cNvPr id="21" name="Rectangle à coins arrondis 20"/>
        <xdr:cNvSpPr/>
      </xdr:nvSpPr>
      <xdr:spPr>
        <a:xfrm>
          <a:off x="12483837717" y="4343047"/>
          <a:ext cx="4096932" cy="341950"/>
        </a:xfrm>
        <a:prstGeom prst="round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2000"/>
            <a:t>تفصيـــل الأجـــــــر</a:t>
          </a:r>
          <a:endParaRPr lang="fr-FR" sz="2000"/>
        </a:p>
      </xdr:txBody>
    </xdr:sp>
    <xdr:clientData/>
  </xdr:twoCellAnchor>
  <xdr:twoCellAnchor>
    <xdr:from>
      <xdr:col>0</xdr:col>
      <xdr:colOff>753717</xdr:colOff>
      <xdr:row>20</xdr:row>
      <xdr:rowOff>11603</xdr:rowOff>
    </xdr:from>
    <xdr:to>
      <xdr:col>1</xdr:col>
      <xdr:colOff>2584173</xdr:colOff>
      <xdr:row>21</xdr:row>
      <xdr:rowOff>2484</xdr:rowOff>
    </xdr:to>
    <xdr:sp macro="" textlink="">
      <xdr:nvSpPr>
        <xdr:cNvPr id="22" name="Rectangle à coins arrondis 21"/>
        <xdr:cNvSpPr/>
      </xdr:nvSpPr>
      <xdr:spPr>
        <a:xfrm>
          <a:off x="12486519627" y="4288328"/>
          <a:ext cx="2592456" cy="286156"/>
        </a:xfrm>
        <a:prstGeom prst="roundRect">
          <a:avLst>
            <a:gd name="adj" fmla="val 10010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1800"/>
            <a:t>محتوى الراتب</a:t>
          </a:r>
          <a:endParaRPr lang="fr-FR" sz="1800"/>
        </a:p>
      </xdr:txBody>
    </xdr:sp>
    <xdr:clientData/>
  </xdr:twoCellAnchor>
  <xdr:twoCellAnchor>
    <xdr:from>
      <xdr:col>2</xdr:col>
      <xdr:colOff>16496</xdr:colOff>
      <xdr:row>20</xdr:row>
      <xdr:rowOff>6633</xdr:rowOff>
    </xdr:from>
    <xdr:to>
      <xdr:col>3</xdr:col>
      <xdr:colOff>49695</xdr:colOff>
      <xdr:row>20</xdr:row>
      <xdr:rowOff>292789</xdr:rowOff>
    </xdr:to>
    <xdr:sp macro="" textlink="">
      <xdr:nvSpPr>
        <xdr:cNvPr id="23" name="Rectangle à coins arrondis 22"/>
        <xdr:cNvSpPr/>
      </xdr:nvSpPr>
      <xdr:spPr>
        <a:xfrm>
          <a:off x="12483834405" y="4283358"/>
          <a:ext cx="2662099" cy="286156"/>
        </a:xfrm>
        <a:prstGeom prst="roundRect">
          <a:avLst>
            <a:gd name="adj" fmla="val 16667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1800"/>
            <a:t>المبـــالــغ</a:t>
          </a:r>
          <a:endParaRPr lang="fr-FR" sz="1800"/>
        </a:p>
      </xdr:txBody>
    </xdr:sp>
    <xdr:clientData/>
  </xdr:twoCellAnchor>
  <xdr:twoCellAnchor>
    <xdr:from>
      <xdr:col>0</xdr:col>
      <xdr:colOff>745436</xdr:colOff>
      <xdr:row>40</xdr:row>
      <xdr:rowOff>227100</xdr:rowOff>
    </xdr:from>
    <xdr:to>
      <xdr:col>3</xdr:col>
      <xdr:colOff>21541</xdr:colOff>
      <xdr:row>42</xdr:row>
      <xdr:rowOff>11752</xdr:rowOff>
    </xdr:to>
    <xdr:sp macro="" textlink="">
      <xdr:nvSpPr>
        <xdr:cNvPr id="26" name="Rectangle à coins arrondis 25"/>
        <xdr:cNvSpPr/>
      </xdr:nvSpPr>
      <xdr:spPr>
        <a:xfrm>
          <a:off x="12483865872" y="9644426"/>
          <a:ext cx="4278801" cy="248478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0</xdr:col>
      <xdr:colOff>745436</xdr:colOff>
      <xdr:row>44</xdr:row>
      <xdr:rowOff>222330</xdr:rowOff>
    </xdr:from>
    <xdr:to>
      <xdr:col>3</xdr:col>
      <xdr:colOff>26515</xdr:colOff>
      <xdr:row>46</xdr:row>
      <xdr:rowOff>6982</xdr:rowOff>
    </xdr:to>
    <xdr:sp macro="" textlink="">
      <xdr:nvSpPr>
        <xdr:cNvPr id="27" name="Rectangle à coins arrondis 26"/>
        <xdr:cNvSpPr/>
      </xdr:nvSpPr>
      <xdr:spPr>
        <a:xfrm>
          <a:off x="12483860898" y="10567308"/>
          <a:ext cx="4283775" cy="248478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0</xdr:col>
      <xdr:colOff>745436</xdr:colOff>
      <xdr:row>46</xdr:row>
      <xdr:rowOff>10300</xdr:rowOff>
    </xdr:from>
    <xdr:to>
      <xdr:col>3</xdr:col>
      <xdr:colOff>23209</xdr:colOff>
      <xdr:row>47</xdr:row>
      <xdr:rowOff>26865</xdr:rowOff>
    </xdr:to>
    <xdr:sp macro="" textlink="">
      <xdr:nvSpPr>
        <xdr:cNvPr id="28" name="Rectangle à coins arrondis 27"/>
        <xdr:cNvSpPr/>
      </xdr:nvSpPr>
      <xdr:spPr>
        <a:xfrm>
          <a:off x="12483864204" y="10819104"/>
          <a:ext cx="4280469" cy="248478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0</xdr:col>
      <xdr:colOff>754960</xdr:colOff>
      <xdr:row>21</xdr:row>
      <xdr:rowOff>28575</xdr:rowOff>
    </xdr:from>
    <xdr:to>
      <xdr:col>3</xdr:col>
      <xdr:colOff>34371</xdr:colOff>
      <xdr:row>25</xdr:row>
      <xdr:rowOff>207064</xdr:rowOff>
    </xdr:to>
    <xdr:sp macro="" textlink="">
      <xdr:nvSpPr>
        <xdr:cNvPr id="14" name="Rectangle à coins arrondis 13"/>
        <xdr:cNvSpPr/>
      </xdr:nvSpPr>
      <xdr:spPr>
        <a:xfrm>
          <a:off x="12482497179" y="4600575"/>
          <a:ext cx="5261111" cy="1092889"/>
        </a:xfrm>
        <a:prstGeom prst="roundRect">
          <a:avLst>
            <a:gd name="adj" fmla="val 6388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0</xdr:col>
      <xdr:colOff>754960</xdr:colOff>
      <xdr:row>27</xdr:row>
      <xdr:rowOff>47624</xdr:rowOff>
    </xdr:from>
    <xdr:to>
      <xdr:col>3</xdr:col>
      <xdr:colOff>34371</xdr:colOff>
      <xdr:row>40</xdr:row>
      <xdr:rowOff>200025</xdr:rowOff>
    </xdr:to>
    <xdr:sp macro="" textlink="">
      <xdr:nvSpPr>
        <xdr:cNvPr id="15" name="Rectangle à coins arrondis 14"/>
        <xdr:cNvSpPr/>
      </xdr:nvSpPr>
      <xdr:spPr>
        <a:xfrm>
          <a:off x="12483849729" y="5991224"/>
          <a:ext cx="5261111" cy="3124201"/>
        </a:xfrm>
        <a:prstGeom prst="roundRect">
          <a:avLst>
            <a:gd name="adj" fmla="val 3055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0</xdr:col>
      <xdr:colOff>754960</xdr:colOff>
      <xdr:row>42</xdr:row>
      <xdr:rowOff>28575</xdr:rowOff>
    </xdr:from>
    <xdr:to>
      <xdr:col>3</xdr:col>
      <xdr:colOff>34371</xdr:colOff>
      <xdr:row>44</xdr:row>
      <xdr:rowOff>188014</xdr:rowOff>
    </xdr:to>
    <xdr:sp macro="" textlink="">
      <xdr:nvSpPr>
        <xdr:cNvPr id="16" name="Rectangle à coins arrondis 15"/>
        <xdr:cNvSpPr/>
      </xdr:nvSpPr>
      <xdr:spPr>
        <a:xfrm>
          <a:off x="12483849729" y="9401175"/>
          <a:ext cx="5261111" cy="616639"/>
        </a:xfrm>
        <a:prstGeom prst="roundRect">
          <a:avLst>
            <a:gd name="adj" fmla="val 6388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2</xdr:col>
      <xdr:colOff>22373</xdr:colOff>
      <xdr:row>21</xdr:row>
      <xdr:rowOff>28576</xdr:rowOff>
    </xdr:from>
    <xdr:to>
      <xdr:col>2</xdr:col>
      <xdr:colOff>32716</xdr:colOff>
      <xdr:row>47</xdr:row>
      <xdr:rowOff>26866</xdr:rowOff>
    </xdr:to>
    <xdr:cxnSp macro="">
      <xdr:nvCxnSpPr>
        <xdr:cNvPr id="20" name="Connecteur droit 19"/>
        <xdr:cNvCxnSpPr>
          <a:stCxn id="14" idx="0"/>
          <a:endCxn id="28" idx="2"/>
        </xdr:cNvCxnSpPr>
      </xdr:nvCxnSpPr>
      <xdr:spPr>
        <a:xfrm rot="16200000" flipH="1">
          <a:off x="12482114336" y="7613974"/>
          <a:ext cx="6037140" cy="10343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647700</xdr:colOff>
          <xdr:row>9</xdr:row>
          <xdr:rowOff>85725</xdr:rowOff>
        </xdr:from>
        <xdr:to>
          <xdr:col>6</xdr:col>
          <xdr:colOff>657225</xdr:colOff>
          <xdr:row>10</xdr:row>
          <xdr:rowOff>123825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13</xdr:row>
          <xdr:rowOff>28575</xdr:rowOff>
        </xdr:from>
        <xdr:to>
          <xdr:col>6</xdr:col>
          <xdr:colOff>657225</xdr:colOff>
          <xdr:row>14</xdr:row>
          <xdr:rowOff>66675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745435</xdr:colOff>
      <xdr:row>23</xdr:row>
      <xdr:rowOff>231913</xdr:rowOff>
    </xdr:from>
    <xdr:to>
      <xdr:col>4</xdr:col>
      <xdr:colOff>24846</xdr:colOff>
      <xdr:row>25</xdr:row>
      <xdr:rowOff>16564</xdr:rowOff>
    </xdr:to>
    <xdr:sp macro="" textlink="">
      <xdr:nvSpPr>
        <xdr:cNvPr id="2" name="Rectangle à coins arrondis 1"/>
        <xdr:cNvSpPr/>
      </xdr:nvSpPr>
      <xdr:spPr>
        <a:xfrm>
          <a:off x="12482506704" y="5546863"/>
          <a:ext cx="5261111" cy="241851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5</xdr:col>
      <xdr:colOff>142875</xdr:colOff>
      <xdr:row>0</xdr:row>
      <xdr:rowOff>180976</xdr:rowOff>
    </xdr:from>
    <xdr:to>
      <xdr:col>10</xdr:col>
      <xdr:colOff>28575</xdr:colOff>
      <xdr:row>4</xdr:row>
      <xdr:rowOff>133351</xdr:rowOff>
    </xdr:to>
    <xdr:sp macro="" textlink="">
      <xdr:nvSpPr>
        <xdr:cNvPr id="3" name="Flèche droite 2">
          <a:hlinkClick xmlns:r="http://schemas.openxmlformats.org/officeDocument/2006/relationships" r:id="rId1" tooltip="الرئيسية"/>
        </xdr:cNvPr>
        <xdr:cNvSpPr/>
      </xdr:nvSpPr>
      <xdr:spPr>
        <a:xfrm>
          <a:off x="12477388050" y="180976"/>
          <a:ext cx="1981200" cy="1123950"/>
        </a:xfrm>
        <a:prstGeom prst="rightArrow">
          <a:avLst>
            <a:gd name="adj1" fmla="val 64223"/>
            <a:gd name="adj2" fmla="val 67834"/>
          </a:avLst>
        </a:prstGeom>
        <a:ln w="34925">
          <a:solidFill>
            <a:srgbClr val="FFFFFF"/>
          </a:solidFill>
        </a:ln>
        <a:effectLst>
          <a:outerShdw blurRad="317500" dir="2700000" algn="ctr">
            <a:srgbClr val="000000">
              <a:alpha val="43000"/>
            </a:srgbClr>
          </a:outerShdw>
        </a:effectLst>
        <a:scene3d>
          <a:camera prst="perspectiveFront" fov="2700000">
            <a:rot lat="19086000" lon="19067999" rev="3108000"/>
          </a:camera>
          <a:lightRig rig="threePt" dir="t">
            <a:rot lat="0" lon="0" rev="0"/>
          </a:lightRig>
        </a:scene3d>
        <a:sp3d extrusionH="38100" prstMaterial="clear">
          <a:bevelT w="260350" h="50800" prst="softRound"/>
          <a:bevelB prst="softRound"/>
        </a:sp3d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rtlCol="0" anchor="ctr"/>
        <a:lstStyle/>
        <a:p>
          <a:pPr algn="ctr" rtl="1"/>
          <a:r>
            <a:rPr lang="ar-DZ" sz="1600" b="1">
              <a:solidFill>
                <a:schemeClr val="tx2">
                  <a:lumMod val="50000"/>
                </a:schemeClr>
              </a:solidFill>
            </a:rPr>
            <a:t>العودة</a:t>
          </a:r>
          <a:r>
            <a:rPr lang="ar-DZ" sz="1600" b="1" baseline="0">
              <a:solidFill>
                <a:schemeClr val="tx2">
                  <a:lumMod val="50000"/>
                </a:schemeClr>
              </a:solidFill>
            </a:rPr>
            <a:t>  إلى الصفحة  الرئيسية</a:t>
          </a:r>
          <a:endParaRPr lang="fr-FR" sz="16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1</xdr:col>
      <xdr:colOff>1152525</xdr:colOff>
      <xdr:row>4</xdr:row>
      <xdr:rowOff>104775</xdr:rowOff>
    </xdr:from>
    <xdr:to>
      <xdr:col>3</xdr:col>
      <xdr:colOff>942975</xdr:colOff>
      <xdr:row>7</xdr:row>
      <xdr:rowOff>95250</xdr:rowOff>
    </xdr:to>
    <xdr:sp macro="" textlink="">
      <xdr:nvSpPr>
        <xdr:cNvPr id="4" name="Ellipse 3"/>
        <xdr:cNvSpPr/>
      </xdr:nvSpPr>
      <xdr:spPr>
        <a:xfrm>
          <a:off x="12482102925" y="1276350"/>
          <a:ext cx="3962400" cy="714375"/>
        </a:xfrm>
        <a:prstGeom prst="ellipse">
          <a:avLst/>
        </a:prstGeom>
        <a:solidFill>
          <a:sysClr val="window" lastClr="FFFFFF"/>
        </a:solidFill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2000" b="1" u="sng">
              <a:latin typeface="Andalus" pitchFamily="18" charset="-78"/>
              <a:cs typeface="Andalus" pitchFamily="18" charset="-78"/>
            </a:rPr>
            <a:t>شهادة كشف الراتب السنوي </a:t>
          </a:r>
          <a:endParaRPr lang="fr-FR" sz="2000" b="1" u="sng">
            <a:latin typeface="Andalus" pitchFamily="18" charset="-78"/>
            <a:cs typeface="Andalus" pitchFamily="18" charset="-78"/>
          </a:endParaRPr>
        </a:p>
      </xdr:txBody>
    </xdr:sp>
    <xdr:clientData/>
  </xdr:twoCellAnchor>
  <xdr:twoCellAnchor>
    <xdr:from>
      <xdr:col>0</xdr:col>
      <xdr:colOff>200025</xdr:colOff>
      <xdr:row>10</xdr:row>
      <xdr:rowOff>149679</xdr:rowOff>
    </xdr:from>
    <xdr:to>
      <xdr:col>3</xdr:col>
      <xdr:colOff>962025</xdr:colOff>
      <xdr:row>15</xdr:row>
      <xdr:rowOff>190500</xdr:rowOff>
    </xdr:to>
    <xdr:sp macro="" textlink="">
      <xdr:nvSpPr>
        <xdr:cNvPr id="5" name="AutoShape 1"/>
        <xdr:cNvSpPr>
          <a:spLocks noChangeArrowheads="1"/>
        </xdr:cNvSpPr>
      </xdr:nvSpPr>
      <xdr:spPr bwMode="auto">
        <a:xfrm>
          <a:off x="12481226625" y="2645229"/>
          <a:ext cx="5229225" cy="1526721"/>
        </a:xfrm>
        <a:prstGeom prst="roundRect">
          <a:avLst>
            <a:gd name="adj" fmla="val 16778"/>
          </a:avLst>
        </a:prstGeom>
        <a:noFill/>
        <a:ln w="38100" cmpd="dbl">
          <a:solidFill>
            <a:srgbClr val="000000"/>
          </a:solidFill>
          <a:prstDash val="dashDot"/>
          <a:round/>
          <a:headEnd/>
          <a:tailEnd/>
        </a:ln>
      </xdr:spPr>
    </xdr:sp>
    <xdr:clientData/>
  </xdr:twoCellAnchor>
  <xdr:twoCellAnchor>
    <xdr:from>
      <xdr:col>0</xdr:col>
      <xdr:colOff>748394</xdr:colOff>
      <xdr:row>16</xdr:row>
      <xdr:rowOff>243156</xdr:rowOff>
    </xdr:from>
    <xdr:to>
      <xdr:col>4</xdr:col>
      <xdr:colOff>49696</xdr:colOff>
      <xdr:row>17</xdr:row>
      <xdr:rowOff>286932</xdr:rowOff>
    </xdr:to>
    <xdr:sp macro="" textlink="">
      <xdr:nvSpPr>
        <xdr:cNvPr id="6" name="Rectangle à coins arrondis 5"/>
        <xdr:cNvSpPr/>
      </xdr:nvSpPr>
      <xdr:spPr>
        <a:xfrm>
          <a:off x="12482481854" y="3795981"/>
          <a:ext cx="5283002" cy="291426"/>
        </a:xfrm>
        <a:prstGeom prst="round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2000"/>
            <a:t>تفصيـــل الأجـــــــر</a:t>
          </a:r>
          <a:endParaRPr lang="fr-FR" sz="2000"/>
        </a:p>
      </xdr:txBody>
    </xdr:sp>
    <xdr:clientData/>
  </xdr:twoCellAnchor>
  <xdr:twoCellAnchor>
    <xdr:from>
      <xdr:col>0</xdr:col>
      <xdr:colOff>753717</xdr:colOff>
      <xdr:row>18</xdr:row>
      <xdr:rowOff>11603</xdr:rowOff>
    </xdr:from>
    <xdr:to>
      <xdr:col>1</xdr:col>
      <xdr:colOff>2584173</xdr:colOff>
      <xdr:row>19</xdr:row>
      <xdr:rowOff>2484</xdr:rowOff>
    </xdr:to>
    <xdr:sp macro="" textlink="">
      <xdr:nvSpPr>
        <xdr:cNvPr id="7" name="Rectangle à coins arrondis 6"/>
        <xdr:cNvSpPr/>
      </xdr:nvSpPr>
      <xdr:spPr>
        <a:xfrm>
          <a:off x="12485167077" y="4116878"/>
          <a:ext cx="2592456" cy="286156"/>
        </a:xfrm>
        <a:prstGeom prst="roundRect">
          <a:avLst>
            <a:gd name="adj" fmla="val 10010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1800"/>
            <a:t>محتوى الراتب</a:t>
          </a:r>
          <a:endParaRPr lang="fr-FR" sz="1800"/>
        </a:p>
      </xdr:txBody>
    </xdr:sp>
    <xdr:clientData/>
  </xdr:twoCellAnchor>
  <xdr:twoCellAnchor>
    <xdr:from>
      <xdr:col>2</xdr:col>
      <xdr:colOff>16496</xdr:colOff>
      <xdr:row>18</xdr:row>
      <xdr:rowOff>6633</xdr:rowOff>
    </xdr:from>
    <xdr:to>
      <xdr:col>3</xdr:col>
      <xdr:colOff>9525</xdr:colOff>
      <xdr:row>18</xdr:row>
      <xdr:rowOff>292789</xdr:rowOff>
    </xdr:to>
    <xdr:sp macro="" textlink="">
      <xdr:nvSpPr>
        <xdr:cNvPr id="8" name="Rectangle à coins arrondis 7"/>
        <xdr:cNvSpPr/>
      </xdr:nvSpPr>
      <xdr:spPr>
        <a:xfrm>
          <a:off x="12483655500" y="4111908"/>
          <a:ext cx="1888504" cy="286156"/>
        </a:xfrm>
        <a:prstGeom prst="roundRect">
          <a:avLst>
            <a:gd name="adj" fmla="val 16667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1800"/>
            <a:t>الشهري</a:t>
          </a:r>
          <a:endParaRPr lang="fr-FR" sz="1800"/>
        </a:p>
      </xdr:txBody>
    </xdr:sp>
    <xdr:clientData/>
  </xdr:twoCellAnchor>
  <xdr:twoCellAnchor>
    <xdr:from>
      <xdr:col>0</xdr:col>
      <xdr:colOff>745436</xdr:colOff>
      <xdr:row>38</xdr:row>
      <xdr:rowOff>227100</xdr:rowOff>
    </xdr:from>
    <xdr:to>
      <xdr:col>4</xdr:col>
      <xdr:colOff>21541</xdr:colOff>
      <xdr:row>40</xdr:row>
      <xdr:rowOff>11752</xdr:rowOff>
    </xdr:to>
    <xdr:sp macro="" textlink="">
      <xdr:nvSpPr>
        <xdr:cNvPr id="9" name="Rectangle à coins arrondis 8"/>
        <xdr:cNvSpPr/>
      </xdr:nvSpPr>
      <xdr:spPr>
        <a:xfrm>
          <a:off x="12482510009" y="8971050"/>
          <a:ext cx="5257805" cy="241852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0</xdr:col>
      <xdr:colOff>745436</xdr:colOff>
      <xdr:row>42</xdr:row>
      <xdr:rowOff>222330</xdr:rowOff>
    </xdr:from>
    <xdr:to>
      <xdr:col>4</xdr:col>
      <xdr:colOff>26515</xdr:colOff>
      <xdr:row>44</xdr:row>
      <xdr:rowOff>6982</xdr:rowOff>
    </xdr:to>
    <xdr:sp macro="" textlink="">
      <xdr:nvSpPr>
        <xdr:cNvPr id="10" name="Rectangle à coins arrondis 9"/>
        <xdr:cNvSpPr/>
      </xdr:nvSpPr>
      <xdr:spPr>
        <a:xfrm>
          <a:off x="12482505035" y="9880680"/>
          <a:ext cx="5262779" cy="241852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0</xdr:col>
      <xdr:colOff>745436</xdr:colOff>
      <xdr:row>44</xdr:row>
      <xdr:rowOff>10300</xdr:rowOff>
    </xdr:from>
    <xdr:to>
      <xdr:col>4</xdr:col>
      <xdr:colOff>23209</xdr:colOff>
      <xdr:row>45</xdr:row>
      <xdr:rowOff>26865</xdr:rowOff>
    </xdr:to>
    <xdr:sp macro="" textlink="">
      <xdr:nvSpPr>
        <xdr:cNvPr id="11" name="Rectangle à coins arrondis 10"/>
        <xdr:cNvSpPr/>
      </xdr:nvSpPr>
      <xdr:spPr>
        <a:xfrm>
          <a:off x="12482508341" y="10125850"/>
          <a:ext cx="5259473" cy="340415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0</xdr:col>
      <xdr:colOff>754960</xdr:colOff>
      <xdr:row>19</xdr:row>
      <xdr:rowOff>28575</xdr:rowOff>
    </xdr:from>
    <xdr:to>
      <xdr:col>4</xdr:col>
      <xdr:colOff>34371</xdr:colOff>
      <xdr:row>23</xdr:row>
      <xdr:rowOff>207064</xdr:rowOff>
    </xdr:to>
    <xdr:sp macro="" textlink="">
      <xdr:nvSpPr>
        <xdr:cNvPr id="12" name="Rectangle à coins arrondis 11"/>
        <xdr:cNvSpPr/>
      </xdr:nvSpPr>
      <xdr:spPr>
        <a:xfrm>
          <a:off x="12481735179" y="4429125"/>
          <a:ext cx="6423161" cy="1092889"/>
        </a:xfrm>
        <a:prstGeom prst="roundRect">
          <a:avLst>
            <a:gd name="adj" fmla="val 6388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0</xdr:col>
      <xdr:colOff>754960</xdr:colOff>
      <xdr:row>25</xdr:row>
      <xdr:rowOff>47624</xdr:rowOff>
    </xdr:from>
    <xdr:to>
      <xdr:col>4</xdr:col>
      <xdr:colOff>34371</xdr:colOff>
      <xdr:row>38</xdr:row>
      <xdr:rowOff>200025</xdr:rowOff>
    </xdr:to>
    <xdr:sp macro="" textlink="">
      <xdr:nvSpPr>
        <xdr:cNvPr id="13" name="Rectangle à coins arrondis 12"/>
        <xdr:cNvSpPr/>
      </xdr:nvSpPr>
      <xdr:spPr>
        <a:xfrm>
          <a:off x="12481735179" y="5819774"/>
          <a:ext cx="6423161" cy="3124201"/>
        </a:xfrm>
        <a:prstGeom prst="roundRect">
          <a:avLst>
            <a:gd name="adj" fmla="val 3055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0</xdr:col>
      <xdr:colOff>754960</xdr:colOff>
      <xdr:row>40</xdr:row>
      <xdr:rowOff>28575</xdr:rowOff>
    </xdr:from>
    <xdr:to>
      <xdr:col>4</xdr:col>
      <xdr:colOff>34371</xdr:colOff>
      <xdr:row>42</xdr:row>
      <xdr:rowOff>188014</xdr:rowOff>
    </xdr:to>
    <xdr:sp macro="" textlink="">
      <xdr:nvSpPr>
        <xdr:cNvPr id="14" name="Rectangle à coins arrondis 13"/>
        <xdr:cNvSpPr/>
      </xdr:nvSpPr>
      <xdr:spPr>
        <a:xfrm>
          <a:off x="12481735179" y="9229725"/>
          <a:ext cx="6423161" cy="616639"/>
        </a:xfrm>
        <a:prstGeom prst="roundRect">
          <a:avLst>
            <a:gd name="adj" fmla="val 6388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2</xdr:col>
      <xdr:colOff>22373</xdr:colOff>
      <xdr:row>19</xdr:row>
      <xdr:rowOff>28576</xdr:rowOff>
    </xdr:from>
    <xdr:to>
      <xdr:col>2</xdr:col>
      <xdr:colOff>32716</xdr:colOff>
      <xdr:row>45</xdr:row>
      <xdr:rowOff>26866</xdr:rowOff>
    </xdr:to>
    <xdr:cxnSp macro="">
      <xdr:nvCxnSpPr>
        <xdr:cNvPr id="15" name="Connecteur droit 14"/>
        <xdr:cNvCxnSpPr>
          <a:stCxn id="12" idx="0"/>
          <a:endCxn id="11" idx="2"/>
        </xdr:cNvCxnSpPr>
      </xdr:nvCxnSpPr>
      <xdr:spPr>
        <a:xfrm rot="16200000" flipH="1">
          <a:off x="12482114336" y="7442524"/>
          <a:ext cx="6037140" cy="10343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3323</xdr:colOff>
      <xdr:row>19</xdr:row>
      <xdr:rowOff>38101</xdr:rowOff>
    </xdr:from>
    <xdr:to>
      <xdr:col>3</xdr:col>
      <xdr:colOff>13666</xdr:colOff>
      <xdr:row>45</xdr:row>
      <xdr:rowOff>36391</xdr:rowOff>
    </xdr:to>
    <xdr:cxnSp macro="">
      <xdr:nvCxnSpPr>
        <xdr:cNvPr id="18" name="Connecteur droit 17"/>
        <xdr:cNvCxnSpPr/>
      </xdr:nvCxnSpPr>
      <xdr:spPr>
        <a:xfrm rot="16200000" flipH="1">
          <a:off x="12480637961" y="7452049"/>
          <a:ext cx="6037140" cy="10343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35546</xdr:colOff>
      <xdr:row>18</xdr:row>
      <xdr:rowOff>6633</xdr:rowOff>
    </xdr:from>
    <xdr:to>
      <xdr:col>4</xdr:col>
      <xdr:colOff>28575</xdr:colOff>
      <xdr:row>18</xdr:row>
      <xdr:rowOff>292789</xdr:rowOff>
    </xdr:to>
    <xdr:sp macro="" textlink="">
      <xdr:nvSpPr>
        <xdr:cNvPr id="19" name="Rectangle à coins arrondis 18"/>
        <xdr:cNvSpPr/>
      </xdr:nvSpPr>
      <xdr:spPr>
        <a:xfrm>
          <a:off x="12481740975" y="4111908"/>
          <a:ext cx="1888504" cy="286156"/>
        </a:xfrm>
        <a:prstGeom prst="roundRect">
          <a:avLst>
            <a:gd name="adj" fmla="val 16667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1800"/>
            <a:t>السنوي</a:t>
          </a:r>
          <a:endParaRPr lang="fr-FR" sz="18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714375</xdr:colOff>
          <xdr:row>6</xdr:row>
          <xdr:rowOff>247650</xdr:rowOff>
        </xdr:from>
        <xdr:to>
          <xdr:col>10</xdr:col>
          <xdr:colOff>9525</xdr:colOff>
          <xdr:row>8</xdr:row>
          <xdr:rowOff>190500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11</xdr:row>
          <xdr:rowOff>38100</xdr:rowOff>
        </xdr:from>
        <xdr:to>
          <xdr:col>7</xdr:col>
          <xdr:colOff>685800</xdr:colOff>
          <xdr:row>12</xdr:row>
          <xdr:rowOff>76200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5</xdr:row>
      <xdr:rowOff>95250</xdr:rowOff>
    </xdr:from>
    <xdr:to>
      <xdr:col>3</xdr:col>
      <xdr:colOff>1895475</xdr:colOff>
      <xdr:row>8</xdr:row>
      <xdr:rowOff>304799</xdr:rowOff>
    </xdr:to>
    <xdr:sp macro="" textlink="">
      <xdr:nvSpPr>
        <xdr:cNvPr id="177" name="Ellipse 176"/>
        <xdr:cNvSpPr/>
      </xdr:nvSpPr>
      <xdr:spPr>
        <a:xfrm>
          <a:off x="12777511275" y="1504950"/>
          <a:ext cx="5114925" cy="1142999"/>
        </a:xfrm>
        <a:prstGeom prst="ellipse">
          <a:avLst/>
        </a:prstGeom>
        <a:solidFill>
          <a:sysClr val="window" lastClr="FFFFFF"/>
        </a:solidFill>
        <a:effectLst>
          <a:innerShdw blurRad="63500" dist="50800" dir="18900000">
            <a:prstClr val="black">
              <a:alpha val="50000"/>
            </a:prstClr>
          </a:innerShdw>
        </a:effectLst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3200" b="1" u="sng">
              <a:latin typeface="Andalus" pitchFamily="18" charset="-78"/>
              <a:cs typeface="Andalus" pitchFamily="18" charset="-78"/>
            </a:rPr>
            <a:t>شهادة كشف الراتب </a:t>
          </a:r>
          <a:endParaRPr lang="fr-FR" sz="3200" b="1" u="sng">
            <a:latin typeface="Andalus" pitchFamily="18" charset="-78"/>
            <a:cs typeface="Andalus" pitchFamily="18" charset="-78"/>
          </a:endParaRPr>
        </a:p>
      </xdr:txBody>
    </xdr:sp>
    <xdr:clientData/>
  </xdr:twoCellAnchor>
  <xdr:twoCellAnchor>
    <xdr:from>
      <xdr:col>2</xdr:col>
      <xdr:colOff>1171574</xdr:colOff>
      <xdr:row>12</xdr:row>
      <xdr:rowOff>171450</xdr:rowOff>
    </xdr:from>
    <xdr:to>
      <xdr:col>3</xdr:col>
      <xdr:colOff>2400299</xdr:colOff>
      <xdr:row>17</xdr:row>
      <xdr:rowOff>200025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12777168376" y="2800350"/>
          <a:ext cx="2705100" cy="1457325"/>
        </a:xfrm>
        <a:prstGeom prst="roundRect">
          <a:avLst>
            <a:gd name="adj" fmla="val 16778"/>
          </a:avLst>
        </a:prstGeom>
        <a:noFill/>
        <a:ln w="38100" cmpd="dbl">
          <a:solidFill>
            <a:srgbClr val="000000"/>
          </a:solidFill>
          <a:prstDash val="dashDot"/>
          <a:round/>
          <a:headEnd/>
          <a:tailEnd/>
        </a:ln>
      </xdr:spPr>
    </xdr:sp>
    <xdr:clientData/>
  </xdr:twoCellAnchor>
  <xdr:twoCellAnchor>
    <xdr:from>
      <xdr:col>0</xdr:col>
      <xdr:colOff>333374</xdr:colOff>
      <xdr:row>12</xdr:row>
      <xdr:rowOff>171450</xdr:rowOff>
    </xdr:from>
    <xdr:to>
      <xdr:col>1</xdr:col>
      <xdr:colOff>2543174</xdr:colOff>
      <xdr:row>17</xdr:row>
      <xdr:rowOff>200025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12781330801" y="2800350"/>
          <a:ext cx="2705100" cy="1457325"/>
        </a:xfrm>
        <a:prstGeom prst="roundRect">
          <a:avLst>
            <a:gd name="adj" fmla="val 16778"/>
          </a:avLst>
        </a:prstGeom>
        <a:noFill/>
        <a:ln w="38100" cmpd="dbl">
          <a:solidFill>
            <a:srgbClr val="000000"/>
          </a:solidFill>
          <a:prstDash val="dashDot"/>
          <a:round/>
          <a:headEnd/>
          <a:tailEnd/>
        </a:ln>
      </xdr:spPr>
    </xdr:sp>
    <xdr:clientData/>
  </xdr:twoCellAnchor>
  <xdr:twoCellAnchor>
    <xdr:from>
      <xdr:col>1</xdr:col>
      <xdr:colOff>13250</xdr:colOff>
      <xdr:row>23</xdr:row>
      <xdr:rowOff>350706</xdr:rowOff>
    </xdr:from>
    <xdr:to>
      <xdr:col>4</xdr:col>
      <xdr:colOff>28575</xdr:colOff>
      <xdr:row>24</xdr:row>
      <xdr:rowOff>333374</xdr:rowOff>
    </xdr:to>
    <xdr:sp macro="" textlink="">
      <xdr:nvSpPr>
        <xdr:cNvPr id="5" name="Rectangle à coins arrondis 4"/>
        <xdr:cNvSpPr/>
      </xdr:nvSpPr>
      <xdr:spPr>
        <a:xfrm>
          <a:off x="12776930250" y="5951406"/>
          <a:ext cx="6930475" cy="335093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1</xdr:col>
      <xdr:colOff>0</xdr:colOff>
      <xdr:row>19</xdr:row>
      <xdr:rowOff>247650</xdr:rowOff>
    </xdr:from>
    <xdr:to>
      <xdr:col>2</xdr:col>
      <xdr:colOff>638175</xdr:colOff>
      <xdr:row>20</xdr:row>
      <xdr:rowOff>196176</xdr:rowOff>
    </xdr:to>
    <xdr:sp macro="" textlink="">
      <xdr:nvSpPr>
        <xdr:cNvPr id="6" name="Rectangle à coins arrondis 5"/>
        <xdr:cNvSpPr/>
      </xdr:nvSpPr>
      <xdr:spPr>
        <a:xfrm>
          <a:off x="12780406875" y="4591050"/>
          <a:ext cx="3467100" cy="291426"/>
        </a:xfrm>
        <a:prstGeom prst="round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2000"/>
            <a:t>تفصيـــل الأجـــــــر</a:t>
          </a:r>
          <a:endParaRPr lang="fr-FR" sz="1600">
            <a:latin typeface="Baskerville Old Face" pitchFamily="18" charset="0"/>
          </a:endParaRPr>
        </a:p>
      </xdr:txBody>
    </xdr:sp>
    <xdr:clientData/>
  </xdr:twoCellAnchor>
  <xdr:twoCellAnchor>
    <xdr:from>
      <xdr:col>1</xdr:col>
      <xdr:colOff>9525</xdr:colOff>
      <xdr:row>20</xdr:row>
      <xdr:rowOff>225647</xdr:rowOff>
    </xdr:from>
    <xdr:to>
      <xdr:col>1</xdr:col>
      <xdr:colOff>2876550</xdr:colOff>
      <xdr:row>21</xdr:row>
      <xdr:rowOff>283203</xdr:rowOff>
    </xdr:to>
    <xdr:sp macro="" textlink="">
      <xdr:nvSpPr>
        <xdr:cNvPr id="7" name="Rectangle à coins arrondis 6"/>
        <xdr:cNvSpPr/>
      </xdr:nvSpPr>
      <xdr:spPr>
        <a:xfrm>
          <a:off x="12781064100" y="4911947"/>
          <a:ext cx="2867025" cy="286156"/>
        </a:xfrm>
        <a:prstGeom prst="roundRect">
          <a:avLst>
            <a:gd name="adj" fmla="val 10010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1800"/>
            <a:t>محتوى الراتب</a:t>
          </a:r>
          <a:endParaRPr lang="fr-FR" sz="1800"/>
        </a:p>
      </xdr:txBody>
    </xdr:sp>
    <xdr:clientData/>
  </xdr:twoCellAnchor>
  <xdr:twoCellAnchor>
    <xdr:from>
      <xdr:col>2</xdr:col>
      <xdr:colOff>9524</xdr:colOff>
      <xdr:row>21</xdr:row>
      <xdr:rowOff>1602</xdr:rowOff>
    </xdr:from>
    <xdr:to>
      <xdr:col>2</xdr:col>
      <xdr:colOff>1466850</xdr:colOff>
      <xdr:row>21</xdr:row>
      <xdr:rowOff>287758</xdr:rowOff>
    </xdr:to>
    <xdr:sp macro="" textlink="">
      <xdr:nvSpPr>
        <xdr:cNvPr id="8" name="Rectangle à coins arrondis 7"/>
        <xdr:cNvSpPr/>
      </xdr:nvSpPr>
      <xdr:spPr>
        <a:xfrm>
          <a:off x="12779578200" y="4916502"/>
          <a:ext cx="1457326" cy="286156"/>
        </a:xfrm>
        <a:prstGeom prst="roundRect">
          <a:avLst>
            <a:gd name="adj" fmla="val 16667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1800"/>
            <a:t>المبـــالــغ</a:t>
          </a:r>
          <a:endParaRPr lang="fr-FR" sz="1800"/>
        </a:p>
      </xdr:txBody>
    </xdr:sp>
    <xdr:clientData/>
  </xdr:twoCellAnchor>
  <xdr:twoCellAnchor>
    <xdr:from>
      <xdr:col>1</xdr:col>
      <xdr:colOff>3725</xdr:colOff>
      <xdr:row>21</xdr:row>
      <xdr:rowOff>318820</xdr:rowOff>
    </xdr:from>
    <xdr:to>
      <xdr:col>4</xdr:col>
      <xdr:colOff>19050</xdr:colOff>
      <xdr:row>23</xdr:row>
      <xdr:rowOff>333376</xdr:rowOff>
    </xdr:to>
    <xdr:sp macro="" textlink="">
      <xdr:nvSpPr>
        <xdr:cNvPr id="9" name="Rectangle à coins arrondis 8"/>
        <xdr:cNvSpPr/>
      </xdr:nvSpPr>
      <xdr:spPr>
        <a:xfrm>
          <a:off x="12776939775" y="5233720"/>
          <a:ext cx="6930475" cy="700356"/>
        </a:xfrm>
        <a:prstGeom prst="roundRect">
          <a:avLst>
            <a:gd name="adj" fmla="val 6388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3</xdr:col>
      <xdr:colOff>19049</xdr:colOff>
      <xdr:row>21</xdr:row>
      <xdr:rowOff>1602</xdr:rowOff>
    </xdr:from>
    <xdr:to>
      <xdr:col>4</xdr:col>
      <xdr:colOff>28575</xdr:colOff>
      <xdr:row>21</xdr:row>
      <xdr:rowOff>287758</xdr:rowOff>
    </xdr:to>
    <xdr:sp macro="" textlink="">
      <xdr:nvSpPr>
        <xdr:cNvPr id="10" name="Rectangle à coins arrondis 9"/>
        <xdr:cNvSpPr/>
      </xdr:nvSpPr>
      <xdr:spPr>
        <a:xfrm>
          <a:off x="12776930250" y="4916502"/>
          <a:ext cx="2619376" cy="286156"/>
        </a:xfrm>
        <a:prstGeom prst="roundRect">
          <a:avLst>
            <a:gd name="adj" fmla="val 16667"/>
          </a:avLst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fr-FR" sz="1800">
              <a:latin typeface="Baskerville Old Face" pitchFamily="18" charset="0"/>
            </a:rPr>
            <a:t>Contenu</a:t>
          </a:r>
          <a:r>
            <a:rPr lang="fr-FR" sz="1800" baseline="0">
              <a:latin typeface="Baskerville Old Face" pitchFamily="18" charset="0"/>
            </a:rPr>
            <a:t> du Salaire</a:t>
          </a:r>
          <a:endParaRPr lang="fr-FR" sz="1800">
            <a:latin typeface="Baskerville Old Face" pitchFamily="18" charset="0"/>
          </a:endParaRPr>
        </a:p>
      </xdr:txBody>
    </xdr:sp>
    <xdr:clientData/>
  </xdr:twoCellAnchor>
  <xdr:twoCellAnchor>
    <xdr:from>
      <xdr:col>2</xdr:col>
      <xdr:colOff>666750</xdr:colOff>
      <xdr:row>19</xdr:row>
      <xdr:rowOff>247650</xdr:rowOff>
    </xdr:from>
    <xdr:to>
      <xdr:col>4</xdr:col>
      <xdr:colOff>28575</xdr:colOff>
      <xdr:row>20</xdr:row>
      <xdr:rowOff>196176</xdr:rowOff>
    </xdr:to>
    <xdr:sp macro="" textlink="">
      <xdr:nvSpPr>
        <xdr:cNvPr id="11" name="Rectangle à coins arrondis 10"/>
        <xdr:cNvSpPr/>
      </xdr:nvSpPr>
      <xdr:spPr>
        <a:xfrm>
          <a:off x="12776930250" y="4591050"/>
          <a:ext cx="3448050" cy="291426"/>
        </a:xfrm>
        <a:prstGeom prst="roundRect">
          <a:avLst/>
        </a:prstGeom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fr-FR" sz="1600">
              <a:solidFill>
                <a:schemeClr val="dk1"/>
              </a:solidFill>
              <a:latin typeface="Baskerville Old Face" pitchFamily="18" charset="0"/>
              <a:ea typeface="+mn-ea"/>
              <a:cs typeface="+mn-cs"/>
            </a:rPr>
            <a:t>Description du Salaire </a:t>
          </a:r>
          <a:endParaRPr lang="fr-FR" sz="1600">
            <a:latin typeface="Baskerville Old Face" pitchFamily="18" charset="0"/>
          </a:endParaRPr>
        </a:p>
      </xdr:txBody>
    </xdr:sp>
    <xdr:clientData/>
  </xdr:twoCellAnchor>
  <xdr:twoCellAnchor>
    <xdr:from>
      <xdr:col>1</xdr:col>
      <xdr:colOff>3725</xdr:colOff>
      <xdr:row>25</xdr:row>
      <xdr:rowOff>23544</xdr:rowOff>
    </xdr:from>
    <xdr:to>
      <xdr:col>4</xdr:col>
      <xdr:colOff>19050</xdr:colOff>
      <xdr:row>31</xdr:row>
      <xdr:rowOff>304799</xdr:rowOff>
    </xdr:to>
    <xdr:sp macro="" textlink="">
      <xdr:nvSpPr>
        <xdr:cNvPr id="12" name="Rectangle à coins arrondis 11"/>
        <xdr:cNvSpPr/>
      </xdr:nvSpPr>
      <xdr:spPr>
        <a:xfrm>
          <a:off x="12776939775" y="6310044"/>
          <a:ext cx="6930475" cy="2167205"/>
        </a:xfrm>
        <a:prstGeom prst="roundRect">
          <a:avLst>
            <a:gd name="adj" fmla="val 3311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1</xdr:col>
      <xdr:colOff>3725</xdr:colOff>
      <xdr:row>32</xdr:row>
      <xdr:rowOff>7806</xdr:rowOff>
    </xdr:from>
    <xdr:to>
      <xdr:col>4</xdr:col>
      <xdr:colOff>19050</xdr:colOff>
      <xdr:row>33</xdr:row>
      <xdr:rowOff>9524</xdr:rowOff>
    </xdr:to>
    <xdr:sp macro="" textlink="">
      <xdr:nvSpPr>
        <xdr:cNvPr id="13" name="Rectangle à coins arrondis 12"/>
        <xdr:cNvSpPr/>
      </xdr:nvSpPr>
      <xdr:spPr>
        <a:xfrm>
          <a:off x="12776939775" y="8494581"/>
          <a:ext cx="6930475" cy="335093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1</xdr:col>
      <xdr:colOff>3725</xdr:colOff>
      <xdr:row>33</xdr:row>
      <xdr:rowOff>38099</xdr:rowOff>
    </xdr:from>
    <xdr:to>
      <xdr:col>4</xdr:col>
      <xdr:colOff>19050</xdr:colOff>
      <xdr:row>37</xdr:row>
      <xdr:rowOff>295274</xdr:rowOff>
    </xdr:to>
    <xdr:sp macro="" textlink="">
      <xdr:nvSpPr>
        <xdr:cNvPr id="14" name="Rectangle à coins arrondis 13"/>
        <xdr:cNvSpPr/>
      </xdr:nvSpPr>
      <xdr:spPr>
        <a:xfrm>
          <a:off x="12776939775" y="8858249"/>
          <a:ext cx="6930475" cy="1438275"/>
        </a:xfrm>
        <a:prstGeom prst="roundRect">
          <a:avLst>
            <a:gd name="adj" fmla="val 6388"/>
          </a:avLst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1</xdr:col>
      <xdr:colOff>3725</xdr:colOff>
      <xdr:row>38</xdr:row>
      <xdr:rowOff>26856</xdr:rowOff>
    </xdr:from>
    <xdr:to>
      <xdr:col>4</xdr:col>
      <xdr:colOff>19050</xdr:colOff>
      <xdr:row>39</xdr:row>
      <xdr:rowOff>28574</xdr:rowOff>
    </xdr:to>
    <xdr:sp macro="" textlink="">
      <xdr:nvSpPr>
        <xdr:cNvPr id="15" name="Rectangle à coins arrondis 14"/>
        <xdr:cNvSpPr/>
      </xdr:nvSpPr>
      <xdr:spPr>
        <a:xfrm>
          <a:off x="12776939775" y="10323381"/>
          <a:ext cx="6930475" cy="335093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1</xdr:col>
      <xdr:colOff>3725</xdr:colOff>
      <xdr:row>39</xdr:row>
      <xdr:rowOff>55431</xdr:rowOff>
    </xdr:from>
    <xdr:to>
      <xdr:col>4</xdr:col>
      <xdr:colOff>19050</xdr:colOff>
      <xdr:row>40</xdr:row>
      <xdr:rowOff>57149</xdr:rowOff>
    </xdr:to>
    <xdr:sp macro="" textlink="">
      <xdr:nvSpPr>
        <xdr:cNvPr id="16" name="Rectangle à coins arrondis 15"/>
        <xdr:cNvSpPr/>
      </xdr:nvSpPr>
      <xdr:spPr>
        <a:xfrm>
          <a:off x="12776939775" y="10685331"/>
          <a:ext cx="6930475" cy="335093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r" rtl="1"/>
          <a:endParaRPr lang="fr-FR" sz="1100"/>
        </a:p>
      </xdr:txBody>
    </xdr:sp>
    <xdr:clientData/>
  </xdr:twoCellAnchor>
  <xdr:twoCellAnchor>
    <xdr:from>
      <xdr:col>2</xdr:col>
      <xdr:colOff>1466850</xdr:colOff>
      <xdr:row>21</xdr:row>
      <xdr:rowOff>314324</xdr:rowOff>
    </xdr:from>
    <xdr:to>
      <xdr:col>3</xdr:col>
      <xdr:colOff>7814</xdr:colOff>
      <xdr:row>40</xdr:row>
      <xdr:rowOff>57152</xdr:rowOff>
    </xdr:to>
    <xdr:cxnSp macro="">
      <xdr:nvCxnSpPr>
        <xdr:cNvPr id="17" name="Connecteur droit 16"/>
        <xdr:cNvCxnSpPr/>
      </xdr:nvCxnSpPr>
      <xdr:spPr>
        <a:xfrm rot="16200000" flipH="1">
          <a:off x="12776673929" y="8116156"/>
          <a:ext cx="5791203" cy="1733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21</xdr:row>
      <xdr:rowOff>314324</xdr:rowOff>
    </xdr:from>
    <xdr:to>
      <xdr:col>2</xdr:col>
      <xdr:colOff>17339</xdr:colOff>
      <xdr:row>40</xdr:row>
      <xdr:rowOff>57152</xdr:rowOff>
    </xdr:to>
    <xdr:cxnSp macro="">
      <xdr:nvCxnSpPr>
        <xdr:cNvPr id="19" name="Connecteur droit 18"/>
        <xdr:cNvCxnSpPr/>
      </xdr:nvCxnSpPr>
      <xdr:spPr>
        <a:xfrm rot="16200000" flipH="1">
          <a:off x="12778140779" y="8116156"/>
          <a:ext cx="5791203" cy="1733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</xdr:colOff>
      <xdr:row>0</xdr:row>
      <xdr:rowOff>104774</xdr:rowOff>
    </xdr:from>
    <xdr:to>
      <xdr:col>11</xdr:col>
      <xdr:colOff>371475</xdr:colOff>
      <xdr:row>4</xdr:row>
      <xdr:rowOff>114300</xdr:rowOff>
    </xdr:to>
    <xdr:sp macro="" textlink="">
      <xdr:nvSpPr>
        <xdr:cNvPr id="20" name="Flèche droite 19">
          <a:hlinkClick xmlns:r="http://schemas.openxmlformats.org/officeDocument/2006/relationships" r:id="rId1" tooltip="الرئيسية"/>
        </xdr:cNvPr>
        <xdr:cNvSpPr/>
      </xdr:nvSpPr>
      <xdr:spPr>
        <a:xfrm>
          <a:off x="12770881875" y="104774"/>
          <a:ext cx="2257425" cy="1143001"/>
        </a:xfrm>
        <a:prstGeom prst="rightArrow">
          <a:avLst/>
        </a:prstGeom>
        <a:ln w="34925">
          <a:solidFill>
            <a:srgbClr val="FFFFFF"/>
          </a:solidFill>
        </a:ln>
        <a:effectLst>
          <a:outerShdw blurRad="317500" dir="2700000" algn="ctr">
            <a:srgbClr val="000000">
              <a:alpha val="43000"/>
            </a:srgbClr>
          </a:outerShdw>
        </a:effectLst>
        <a:scene3d>
          <a:camera prst="perspectiveFront" fov="2700000">
            <a:rot lat="19086000" lon="19067999" rev="3108000"/>
          </a:camera>
          <a:lightRig rig="threePt" dir="t">
            <a:rot lat="0" lon="0" rev="0"/>
          </a:lightRig>
        </a:scene3d>
        <a:sp3d extrusionH="38100" prstMaterial="clear">
          <a:bevelT w="260350" h="50800" prst="softRound"/>
          <a:bevelB prst="softRound"/>
        </a:sp3d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algn="ctr" rtl="1"/>
          <a:r>
            <a:rPr lang="ar-DZ" sz="2400" b="1"/>
            <a:t>العودة إلى</a:t>
          </a:r>
          <a:r>
            <a:rPr lang="ar-DZ" sz="2400" b="1" baseline="0"/>
            <a:t> الصفحة الرئيسية</a:t>
          </a:r>
          <a:endParaRPr lang="fr-FR" sz="24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6</xdr:row>
          <xdr:rowOff>0</xdr:rowOff>
        </xdr:from>
        <xdr:to>
          <xdr:col>8</xdr:col>
          <xdr:colOff>133350</xdr:colOff>
          <xdr:row>7</xdr:row>
          <xdr:rowOff>57150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19050</xdr:rowOff>
        </xdr:from>
        <xdr:to>
          <xdr:col>8</xdr:col>
          <xdr:colOff>133350</xdr:colOff>
          <xdr:row>12</xdr:row>
          <xdr:rowOff>66675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6;&#1606;&#1603;%20&#1575;&#1604;&#1605;&#1593;&#1604;&#1608;&#1605;&#1575;&#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DES GRADES"/>
      <sheetName val="BASE DONNE INICIAL"/>
    </sheetNames>
    <sheetDataSet>
      <sheetData sheetId="0">
        <row r="1">
          <cell r="A1" t="str">
            <v>الرقم</v>
          </cell>
          <cell r="F1" t="str">
            <v>الصنف 3</v>
          </cell>
        </row>
        <row r="2">
          <cell r="A2">
            <v>1</v>
          </cell>
          <cell r="F2" t="str">
            <v>أ 16</v>
          </cell>
        </row>
        <row r="3">
          <cell r="A3">
            <v>2</v>
          </cell>
          <cell r="F3" t="str">
            <v>أ 16</v>
          </cell>
        </row>
        <row r="4">
          <cell r="A4">
            <v>3</v>
          </cell>
          <cell r="F4" t="str">
            <v>أ 16</v>
          </cell>
        </row>
        <row r="5">
          <cell r="A5">
            <v>4</v>
          </cell>
          <cell r="F5" t="str">
            <v>أ 16</v>
          </cell>
        </row>
        <row r="6">
          <cell r="A6">
            <v>5</v>
          </cell>
          <cell r="F6" t="str">
            <v>أ 14</v>
          </cell>
        </row>
        <row r="7">
          <cell r="A7">
            <v>6</v>
          </cell>
          <cell r="F7" t="str">
            <v>أ 14</v>
          </cell>
        </row>
        <row r="8">
          <cell r="A8">
            <v>7</v>
          </cell>
          <cell r="F8" t="str">
            <v>أ 14</v>
          </cell>
        </row>
        <row r="9">
          <cell r="A9">
            <v>8</v>
          </cell>
          <cell r="F9" t="str">
            <v>أ 14</v>
          </cell>
        </row>
        <row r="10">
          <cell r="A10">
            <v>9</v>
          </cell>
          <cell r="F10" t="str">
            <v>أ 13</v>
          </cell>
        </row>
        <row r="11">
          <cell r="A11">
            <v>10</v>
          </cell>
          <cell r="F11" t="str">
            <v>أ 13</v>
          </cell>
        </row>
        <row r="12">
          <cell r="A12">
            <v>11</v>
          </cell>
          <cell r="F12" t="str">
            <v>أ 13</v>
          </cell>
        </row>
        <row r="13">
          <cell r="A13">
            <v>12</v>
          </cell>
          <cell r="F13" t="str">
            <v>أ 13</v>
          </cell>
        </row>
        <row r="14">
          <cell r="A14">
            <v>13</v>
          </cell>
          <cell r="F14" t="str">
            <v>أ 12</v>
          </cell>
        </row>
        <row r="15">
          <cell r="A15">
            <v>14</v>
          </cell>
          <cell r="F15" t="str">
            <v>أ 12</v>
          </cell>
        </row>
        <row r="16">
          <cell r="A16">
            <v>15</v>
          </cell>
          <cell r="F16" t="str">
            <v>أ 12</v>
          </cell>
        </row>
        <row r="17">
          <cell r="A17">
            <v>16</v>
          </cell>
          <cell r="F17" t="str">
            <v>أ 12</v>
          </cell>
        </row>
        <row r="18">
          <cell r="A18">
            <v>17</v>
          </cell>
          <cell r="F18" t="str">
            <v>أ 11</v>
          </cell>
        </row>
        <row r="19">
          <cell r="A19">
            <v>18</v>
          </cell>
          <cell r="F19" t="str">
            <v>أ 11</v>
          </cell>
        </row>
        <row r="20">
          <cell r="A20">
            <v>19</v>
          </cell>
          <cell r="F20" t="str">
            <v>أ 11</v>
          </cell>
        </row>
        <row r="21">
          <cell r="A21">
            <v>20</v>
          </cell>
          <cell r="F21" t="str">
            <v>ب 10</v>
          </cell>
        </row>
        <row r="22">
          <cell r="A22">
            <v>21</v>
          </cell>
          <cell r="F22" t="str">
            <v>ب 10</v>
          </cell>
        </row>
        <row r="23">
          <cell r="A23">
            <v>22</v>
          </cell>
          <cell r="F23" t="str">
            <v>ب  10</v>
          </cell>
        </row>
        <row r="24">
          <cell r="A24">
            <v>23</v>
          </cell>
          <cell r="F24" t="str">
            <v>ب 10</v>
          </cell>
        </row>
        <row r="25">
          <cell r="A25">
            <v>24</v>
          </cell>
          <cell r="F25" t="str">
            <v>ب 10</v>
          </cell>
        </row>
        <row r="26">
          <cell r="A26">
            <v>25</v>
          </cell>
          <cell r="F26" t="str">
            <v>ب 10</v>
          </cell>
        </row>
        <row r="27">
          <cell r="A27">
            <v>26</v>
          </cell>
          <cell r="F27" t="str">
            <v>ب 9</v>
          </cell>
        </row>
        <row r="28">
          <cell r="A28">
            <v>27</v>
          </cell>
          <cell r="F28" t="str">
            <v>ب 9</v>
          </cell>
        </row>
        <row r="29">
          <cell r="A29">
            <v>28</v>
          </cell>
          <cell r="F29" t="str">
            <v>ج 8</v>
          </cell>
        </row>
        <row r="30">
          <cell r="A30">
            <v>29</v>
          </cell>
          <cell r="F30" t="str">
            <v>ج 8</v>
          </cell>
        </row>
        <row r="31">
          <cell r="A31">
            <v>30</v>
          </cell>
          <cell r="F31" t="str">
            <v>ج 8</v>
          </cell>
        </row>
        <row r="32">
          <cell r="A32">
            <v>31</v>
          </cell>
          <cell r="F32" t="str">
            <v>ج 8</v>
          </cell>
        </row>
        <row r="33">
          <cell r="A33">
            <v>32</v>
          </cell>
          <cell r="F33" t="str">
            <v>ج 7</v>
          </cell>
        </row>
        <row r="34">
          <cell r="A34">
            <v>33</v>
          </cell>
          <cell r="F34" t="str">
            <v>ج 7</v>
          </cell>
        </row>
        <row r="35">
          <cell r="A35">
            <v>34</v>
          </cell>
          <cell r="F35" t="str">
            <v>ج 7</v>
          </cell>
        </row>
        <row r="36">
          <cell r="A36">
            <v>35</v>
          </cell>
          <cell r="F36" t="str">
            <v>ج 7</v>
          </cell>
        </row>
        <row r="37">
          <cell r="A37">
            <v>36</v>
          </cell>
          <cell r="F37" t="str">
            <v>د 6</v>
          </cell>
        </row>
        <row r="38">
          <cell r="A38">
            <v>37</v>
          </cell>
          <cell r="F38" t="str">
            <v>د 6</v>
          </cell>
        </row>
        <row r="39">
          <cell r="A39">
            <v>38</v>
          </cell>
          <cell r="F39" t="str">
            <v>د 5</v>
          </cell>
        </row>
        <row r="40">
          <cell r="A40">
            <v>39</v>
          </cell>
          <cell r="F40" t="str">
            <v>د 5</v>
          </cell>
        </row>
        <row r="41">
          <cell r="A41">
            <v>40</v>
          </cell>
          <cell r="F41" t="str">
            <v>د 5</v>
          </cell>
        </row>
        <row r="42">
          <cell r="A42">
            <v>41</v>
          </cell>
          <cell r="F42" t="str">
            <v>د 5</v>
          </cell>
        </row>
        <row r="43">
          <cell r="A43">
            <v>42</v>
          </cell>
          <cell r="F43" t="str">
            <v>د 5</v>
          </cell>
        </row>
        <row r="44">
          <cell r="A44">
            <v>43</v>
          </cell>
          <cell r="F44" t="str">
            <v>د 3</v>
          </cell>
        </row>
        <row r="45">
          <cell r="A45">
            <v>44</v>
          </cell>
          <cell r="F45" t="str">
            <v>د 3</v>
          </cell>
        </row>
        <row r="46">
          <cell r="A46">
            <v>45</v>
          </cell>
          <cell r="F46" t="str">
            <v>د 2</v>
          </cell>
        </row>
        <row r="47">
          <cell r="A47">
            <v>46</v>
          </cell>
          <cell r="F47" t="str">
            <v>د 2</v>
          </cell>
        </row>
        <row r="48">
          <cell r="A48">
            <v>47</v>
          </cell>
          <cell r="F48" t="str">
            <v>د 1</v>
          </cell>
        </row>
        <row r="49">
          <cell r="A49">
            <v>48</v>
          </cell>
          <cell r="F49" t="str">
            <v>د 1</v>
          </cell>
        </row>
        <row r="50">
          <cell r="A50">
            <v>49</v>
          </cell>
          <cell r="F50" t="str">
            <v>ب1 / أ16</v>
          </cell>
        </row>
        <row r="51">
          <cell r="A51">
            <v>50</v>
          </cell>
          <cell r="F51" t="str">
            <v>ب1 / أ16</v>
          </cell>
        </row>
        <row r="52">
          <cell r="A52">
            <v>51</v>
          </cell>
          <cell r="F52" t="str">
            <v>ب1 / أ16</v>
          </cell>
        </row>
        <row r="53">
          <cell r="A53">
            <v>52</v>
          </cell>
          <cell r="F53" t="str">
            <v>ب1 / أ16</v>
          </cell>
        </row>
        <row r="54">
          <cell r="A54">
            <v>53</v>
          </cell>
          <cell r="F54" t="str">
            <v>ب1 / أ14</v>
          </cell>
        </row>
        <row r="55">
          <cell r="A55">
            <v>54</v>
          </cell>
          <cell r="F55" t="str">
            <v>ب1 / أ14</v>
          </cell>
        </row>
        <row r="56">
          <cell r="A56">
            <v>55</v>
          </cell>
          <cell r="F56" t="str">
            <v>ب1 / أ14</v>
          </cell>
        </row>
        <row r="57">
          <cell r="A57">
            <v>56</v>
          </cell>
          <cell r="F57" t="str">
            <v>ب1 / أ14</v>
          </cell>
        </row>
        <row r="58">
          <cell r="A58">
            <v>57</v>
          </cell>
          <cell r="F58" t="str">
            <v>ب1 / أ13</v>
          </cell>
        </row>
        <row r="59">
          <cell r="A59">
            <v>58</v>
          </cell>
          <cell r="F59" t="str">
            <v>ب1 / أ13</v>
          </cell>
        </row>
        <row r="60">
          <cell r="A60">
            <v>59</v>
          </cell>
          <cell r="F60" t="str">
            <v>ب1 / أ13</v>
          </cell>
        </row>
        <row r="61">
          <cell r="A61">
            <v>60</v>
          </cell>
          <cell r="F61" t="str">
            <v>ب1 / أ13</v>
          </cell>
        </row>
        <row r="62">
          <cell r="A62">
            <v>61</v>
          </cell>
          <cell r="F62" t="str">
            <v>ب1 / أ12</v>
          </cell>
        </row>
        <row r="63">
          <cell r="A63">
            <v>62</v>
          </cell>
          <cell r="F63" t="str">
            <v>ب1 / أ12</v>
          </cell>
        </row>
        <row r="64">
          <cell r="A64">
            <v>63</v>
          </cell>
          <cell r="F64" t="str">
            <v>ب1 / أ12</v>
          </cell>
        </row>
      </sheetData>
      <sheetData sheetId="1">
        <row r="1">
          <cell r="A1">
            <v>0</v>
          </cell>
          <cell r="G1" t="str">
            <v>الوظيفة أو المنصب العالي</v>
          </cell>
          <cell r="BK1" t="str">
            <v>عمود مساعد للحالة العائلية في كشف الحساب</v>
          </cell>
        </row>
        <row r="2">
          <cell r="A2">
            <v>1</v>
          </cell>
          <cell r="G2" t="str">
            <v>مدير ولائي</v>
          </cell>
          <cell r="BK2" t="str">
            <v>متزوج (ة) / 0 طفل</v>
          </cell>
        </row>
        <row r="3">
          <cell r="A3">
            <v>2</v>
          </cell>
          <cell r="G3" t="str">
            <v>مدير ولائي</v>
          </cell>
          <cell r="BK3" t="str">
            <v>متزوج (ة) / 4 طفل</v>
          </cell>
        </row>
        <row r="4">
          <cell r="A4">
            <v>3</v>
          </cell>
          <cell r="G4" t="str">
            <v>رئيس مصلحة</v>
          </cell>
          <cell r="BK4" t="str">
            <v>متزوج (ة) / 0 طفل</v>
          </cell>
        </row>
        <row r="5">
          <cell r="A5">
            <v>4</v>
          </cell>
          <cell r="G5" t="str">
            <v>رئيس مصلحة</v>
          </cell>
          <cell r="BK5" t="str">
            <v>متزوج (ة) / 4 طفل</v>
          </cell>
        </row>
        <row r="6">
          <cell r="A6">
            <v>5</v>
          </cell>
          <cell r="G6" t="str">
            <v>رئيس مصلحة</v>
          </cell>
          <cell r="BK6" t="str">
            <v>متزوج (ة) / 5 طفل</v>
          </cell>
        </row>
        <row r="7">
          <cell r="A7">
            <v>6</v>
          </cell>
          <cell r="G7" t="str">
            <v>رئيس مصلحة</v>
          </cell>
          <cell r="BK7" t="str">
            <v>متزوج (ة) / 4 طفل</v>
          </cell>
        </row>
        <row r="8">
          <cell r="A8">
            <v>7</v>
          </cell>
          <cell r="G8" t="str">
            <v>رئيس مصلحة</v>
          </cell>
          <cell r="BK8" t="str">
            <v>متزوج (ة) / 3 طفل</v>
          </cell>
        </row>
        <row r="9">
          <cell r="A9">
            <v>8</v>
          </cell>
          <cell r="G9" t="str">
            <v>رئيس مصلحة</v>
          </cell>
          <cell r="BK9" t="str">
            <v>عازب (ة)</v>
          </cell>
        </row>
        <row r="10">
          <cell r="A10">
            <v>9</v>
          </cell>
          <cell r="G10" t="str">
            <v>محافظ عقاري</v>
          </cell>
          <cell r="BK10" t="str">
            <v>متزوج (ة) / 4 طفل</v>
          </cell>
        </row>
        <row r="11">
          <cell r="A11">
            <v>10</v>
          </cell>
          <cell r="G11" t="str">
            <v>رئيس مفتشية</v>
          </cell>
          <cell r="BK11" t="str">
            <v>متزوج (ة) / 3 طفل</v>
          </cell>
        </row>
        <row r="12">
          <cell r="A12">
            <v>11</v>
          </cell>
          <cell r="G12" t="str">
            <v>رئيس مفتشية</v>
          </cell>
          <cell r="BK12" t="str">
            <v>متزوج (ة) / 6 طفل</v>
          </cell>
        </row>
        <row r="13">
          <cell r="A13">
            <v>12</v>
          </cell>
          <cell r="G13" t="str">
            <v>رئيس مفتشية</v>
          </cell>
          <cell r="BK13" t="str">
            <v>متزوج (ة) / 4 طفل</v>
          </cell>
        </row>
        <row r="14">
          <cell r="A14">
            <v>13</v>
          </cell>
          <cell r="G14" t="str">
            <v>رئيس مكتب</v>
          </cell>
          <cell r="BK14" t="str">
            <v>متزوج (ة) / 6 طفل</v>
          </cell>
        </row>
        <row r="15">
          <cell r="A15">
            <v>14</v>
          </cell>
          <cell r="G15" t="str">
            <v>رئيس مكتب</v>
          </cell>
          <cell r="BK15" t="str">
            <v>متزوج (ة) / 2 طفل</v>
          </cell>
        </row>
        <row r="16">
          <cell r="A16">
            <v>15</v>
          </cell>
          <cell r="G16" t="str">
            <v>رئيس مكتب</v>
          </cell>
          <cell r="BK16" t="str">
            <v>متزوج (ة) / 0 طفل</v>
          </cell>
        </row>
        <row r="17">
          <cell r="A17">
            <v>16</v>
          </cell>
          <cell r="G17" t="str">
            <v>رئيس مكتب</v>
          </cell>
          <cell r="BK17" t="str">
            <v>عازب (ة)</v>
          </cell>
        </row>
        <row r="18">
          <cell r="A18">
            <v>17</v>
          </cell>
          <cell r="G18" t="str">
            <v>رئيس مكتب</v>
          </cell>
          <cell r="BK18" t="str">
            <v>متزوج (ة) / 5 طفل</v>
          </cell>
        </row>
        <row r="19">
          <cell r="A19">
            <v>18</v>
          </cell>
          <cell r="G19" t="str">
            <v>رئيس مكتب</v>
          </cell>
          <cell r="BK19" t="str">
            <v>متزوج (ة) / 3 طفل</v>
          </cell>
        </row>
        <row r="20">
          <cell r="A20">
            <v>19</v>
          </cell>
          <cell r="G20" t="str">
            <v>رئيس مكتب</v>
          </cell>
          <cell r="BK20" t="str">
            <v>متزوج (ة) / 1 طفل</v>
          </cell>
        </row>
        <row r="21">
          <cell r="A21">
            <v>20</v>
          </cell>
          <cell r="G21" t="str">
            <v>رئيس قسم</v>
          </cell>
          <cell r="BK21" t="str">
            <v>متزوج (ة) / 3 طفل</v>
          </cell>
        </row>
        <row r="22">
          <cell r="A22">
            <v>21</v>
          </cell>
          <cell r="G22" t="str">
            <v>رئيس قسم</v>
          </cell>
          <cell r="BK22" t="str">
            <v>متزوج (ة) / 6 طفل</v>
          </cell>
        </row>
        <row r="23">
          <cell r="A23">
            <v>22</v>
          </cell>
          <cell r="G23" t="str">
            <v>رئيس قسم</v>
          </cell>
          <cell r="BK23" t="str">
            <v>متزوج (ة) / 2 طفل</v>
          </cell>
        </row>
        <row r="24">
          <cell r="A24">
            <v>23</v>
          </cell>
          <cell r="G24" t="str">
            <v>رئيس قسم</v>
          </cell>
          <cell r="BK24" t="str">
            <v>متزوج (ة) / 4 طفل</v>
          </cell>
        </row>
        <row r="25">
          <cell r="A25">
            <v>24</v>
          </cell>
          <cell r="G25" t="str">
            <v>رئيس قسم</v>
          </cell>
          <cell r="BK25" t="str">
            <v>متزوج (ة) / 3 طفل</v>
          </cell>
        </row>
        <row r="26">
          <cell r="A26">
            <v>25</v>
          </cell>
          <cell r="G26" t="str">
            <v>رئيس قسم</v>
          </cell>
          <cell r="BK26" t="str">
            <v>متزوج (ة) / 4 طفل</v>
          </cell>
        </row>
        <row r="27">
          <cell r="A27">
            <v>26</v>
          </cell>
          <cell r="G27" t="str">
            <v>رئيس قسم</v>
          </cell>
          <cell r="BK27" t="str">
            <v>متزوج (ة) / 3 طفل</v>
          </cell>
        </row>
        <row r="28">
          <cell r="A28">
            <v>27</v>
          </cell>
          <cell r="G28" t="str">
            <v>أمين صندوق</v>
          </cell>
          <cell r="BK28" t="str">
            <v>متزوج (ة) / 1 طفل</v>
          </cell>
        </row>
        <row r="29">
          <cell r="A29">
            <v>28</v>
          </cell>
          <cell r="G29" t="str">
            <v>أمين صندوق</v>
          </cell>
          <cell r="BK29" t="str">
            <v>متزوج (ة) / 3 طفل</v>
          </cell>
        </row>
        <row r="30">
          <cell r="A30">
            <v>29</v>
          </cell>
          <cell r="BK30" t="str">
            <v>متزوج (ة) / 3 طفل</v>
          </cell>
        </row>
        <row r="31">
          <cell r="A31">
            <v>30</v>
          </cell>
          <cell r="BK31" t="str">
            <v>متزوج (ة) / 2 طفل</v>
          </cell>
        </row>
        <row r="32">
          <cell r="A32">
            <v>31</v>
          </cell>
          <cell r="BK32" t="str">
            <v>متزوج (ة) / 0 طفل</v>
          </cell>
        </row>
        <row r="33">
          <cell r="A33">
            <v>32</v>
          </cell>
          <cell r="BK33" t="str">
            <v>متزوج (ة) / 0 طفل</v>
          </cell>
        </row>
        <row r="34">
          <cell r="A34">
            <v>33</v>
          </cell>
          <cell r="BK34" t="str">
            <v>متزوج (ة) / 2 طفل</v>
          </cell>
        </row>
        <row r="35">
          <cell r="A35">
            <v>34</v>
          </cell>
          <cell r="BK35" t="str">
            <v>متزوج (ة) / 1 طفل</v>
          </cell>
        </row>
        <row r="36">
          <cell r="A36">
            <v>35</v>
          </cell>
          <cell r="BK36" t="str">
            <v>متزوج (ة) / 1 طفل</v>
          </cell>
        </row>
        <row r="37">
          <cell r="A37">
            <v>36</v>
          </cell>
          <cell r="BK37" t="str">
            <v>متزوج (ة) / 0 طفل</v>
          </cell>
        </row>
        <row r="38">
          <cell r="A38">
            <v>37</v>
          </cell>
          <cell r="BK38" t="str">
            <v>عازب (ة)</v>
          </cell>
        </row>
        <row r="39">
          <cell r="A39">
            <v>38</v>
          </cell>
          <cell r="BK39" t="str">
            <v>عازب (ة)</v>
          </cell>
        </row>
        <row r="40">
          <cell r="A40">
            <v>39</v>
          </cell>
          <cell r="BK40" t="str">
            <v>متزوج (ة) / 1 طفل</v>
          </cell>
        </row>
        <row r="41">
          <cell r="A41">
            <v>40</v>
          </cell>
          <cell r="BK41" t="str">
            <v>متزوج (ة) / 3 طفل</v>
          </cell>
        </row>
        <row r="42">
          <cell r="A42">
            <v>41</v>
          </cell>
          <cell r="BK42" t="str">
            <v>متزوج (ة) / 0 طفل</v>
          </cell>
        </row>
        <row r="43">
          <cell r="A43">
            <v>42</v>
          </cell>
          <cell r="BK43" t="str">
            <v>متزوج (ة) / 0 طفل</v>
          </cell>
        </row>
        <row r="44">
          <cell r="A44">
            <v>43</v>
          </cell>
          <cell r="BK44" t="str">
            <v>متزوج (ة) / 0 طفل</v>
          </cell>
        </row>
        <row r="45">
          <cell r="A45">
            <v>44</v>
          </cell>
          <cell r="BK45" t="str">
            <v>متزوج (ة) / 4 طفل</v>
          </cell>
        </row>
        <row r="46">
          <cell r="A46">
            <v>45</v>
          </cell>
          <cell r="BK46" t="str">
            <v>متزوج (ة) / 2 طفل</v>
          </cell>
        </row>
        <row r="47">
          <cell r="A47">
            <v>46</v>
          </cell>
          <cell r="BK47" t="str">
            <v>عازب (ة)</v>
          </cell>
        </row>
        <row r="48">
          <cell r="A48">
            <v>47</v>
          </cell>
          <cell r="BK48" t="str">
            <v>عازب (ة)</v>
          </cell>
        </row>
        <row r="49">
          <cell r="A49">
            <v>48</v>
          </cell>
          <cell r="BK49" t="str">
            <v>متزوج (ة) / 0 طفل</v>
          </cell>
        </row>
        <row r="50">
          <cell r="A50">
            <v>49</v>
          </cell>
          <cell r="BK50" t="str">
            <v>متزوج (ة) / 7 طفل</v>
          </cell>
        </row>
        <row r="51">
          <cell r="A51">
            <v>50</v>
          </cell>
          <cell r="BK51" t="str">
            <v>متزوج (ة) / 2 طفل</v>
          </cell>
        </row>
        <row r="52">
          <cell r="A52">
            <v>51</v>
          </cell>
          <cell r="BK52" t="str">
            <v>متزوج (ة) / 5 طفل</v>
          </cell>
        </row>
        <row r="53">
          <cell r="A53">
            <v>52</v>
          </cell>
          <cell r="BK53" t="str">
            <v>متزوج (ة) / 3 طفل</v>
          </cell>
        </row>
        <row r="54">
          <cell r="A54">
            <v>53</v>
          </cell>
          <cell r="BK54" t="str">
            <v>متزوج (ة) / 4 طفل</v>
          </cell>
        </row>
        <row r="55">
          <cell r="A55">
            <v>54</v>
          </cell>
          <cell r="BK55" t="str">
            <v>متزوج (ة) / 3 طفل</v>
          </cell>
        </row>
        <row r="56">
          <cell r="A56">
            <v>55</v>
          </cell>
          <cell r="BK56" t="str">
            <v>مطلق (ة)</v>
          </cell>
        </row>
        <row r="57">
          <cell r="A57">
            <v>56</v>
          </cell>
          <cell r="BK57" t="str">
            <v>متزوج (ة) / 0 طفل</v>
          </cell>
        </row>
        <row r="58">
          <cell r="A58">
            <v>57</v>
          </cell>
          <cell r="BK58" t="str">
            <v>متزوج (ة) / 0 طفل</v>
          </cell>
        </row>
        <row r="59">
          <cell r="A59">
            <v>58</v>
          </cell>
          <cell r="BK59" t="str">
            <v>متزوج (ة) / 3 طفل</v>
          </cell>
        </row>
        <row r="60">
          <cell r="A60">
            <v>59</v>
          </cell>
          <cell r="BK60" t="str">
            <v>متزوج (ة) / 0 طفل</v>
          </cell>
        </row>
        <row r="61">
          <cell r="A61">
            <v>60</v>
          </cell>
          <cell r="BK61" t="str">
            <v>متزوج (ة) / 0 طفل</v>
          </cell>
        </row>
        <row r="62">
          <cell r="A62">
            <v>61</v>
          </cell>
          <cell r="BK62" t="str">
            <v>متزوج (ة) / 6 طفل</v>
          </cell>
        </row>
        <row r="63">
          <cell r="A63">
            <v>62</v>
          </cell>
          <cell r="BK63" t="str">
            <v>متزوج (ة) / 3 طفل</v>
          </cell>
        </row>
        <row r="64">
          <cell r="A64">
            <v>63</v>
          </cell>
          <cell r="BK64" t="str">
            <v>متزوج (ة) / 0 طفل</v>
          </cell>
        </row>
        <row r="65">
          <cell r="A65">
            <v>64</v>
          </cell>
          <cell r="BK65" t="str">
            <v>متزوج (ة) / 0 طفل</v>
          </cell>
        </row>
        <row r="66">
          <cell r="A66">
            <v>65</v>
          </cell>
          <cell r="BK66" t="str">
            <v>متزوج (ة) / 1 طفل</v>
          </cell>
        </row>
        <row r="67">
          <cell r="A67">
            <v>66</v>
          </cell>
          <cell r="BK67" t="str">
            <v>متزوج (ة) / 0 طفل</v>
          </cell>
        </row>
        <row r="68">
          <cell r="A68">
            <v>67</v>
          </cell>
          <cell r="BK68" t="str">
            <v>متزوج (ة) / 0 طفل</v>
          </cell>
        </row>
        <row r="69">
          <cell r="A69">
            <v>68</v>
          </cell>
          <cell r="BK69" t="str">
            <v>متزوج (ة) / 0 طفل</v>
          </cell>
        </row>
        <row r="70">
          <cell r="A70">
            <v>69</v>
          </cell>
          <cell r="BK70" t="str">
            <v>متزوج (ة) / 0 طفل</v>
          </cell>
        </row>
        <row r="71">
          <cell r="A71">
            <v>70</v>
          </cell>
          <cell r="BK71" t="str">
            <v>متزوج (ة) / 1 طفل</v>
          </cell>
        </row>
        <row r="72">
          <cell r="A72">
            <v>71</v>
          </cell>
          <cell r="BK72" t="str">
            <v>متزوج (ة) / 2 طفل</v>
          </cell>
        </row>
        <row r="73">
          <cell r="A73">
            <v>72</v>
          </cell>
          <cell r="BK73" t="str">
            <v>متزوج (ة) / 0 طفل</v>
          </cell>
        </row>
        <row r="74">
          <cell r="A74">
            <v>73</v>
          </cell>
          <cell r="BK74" t="str">
            <v>عازب (ة)</v>
          </cell>
        </row>
        <row r="75">
          <cell r="A75">
            <v>74</v>
          </cell>
          <cell r="BK75" t="str">
            <v>متزوج (ة) / 0 طفل</v>
          </cell>
        </row>
        <row r="76">
          <cell r="A76">
            <v>75</v>
          </cell>
          <cell r="G76" t="str">
            <v>رئيس حضيرة</v>
          </cell>
          <cell r="BK76" t="str">
            <v>متزوج (ة) / 0 طفل</v>
          </cell>
        </row>
        <row r="77">
          <cell r="A77">
            <v>76</v>
          </cell>
          <cell r="BK77" t="str">
            <v>متزوج (ة) / 3 طفل</v>
          </cell>
        </row>
        <row r="78">
          <cell r="A78">
            <v>77</v>
          </cell>
          <cell r="BK78" t="str">
            <v>متزوج (ة) / 5 طفل</v>
          </cell>
        </row>
        <row r="79">
          <cell r="A79">
            <v>78</v>
          </cell>
          <cell r="BK79" t="str">
            <v>متزوج (ة) / 5 طفل</v>
          </cell>
        </row>
        <row r="80">
          <cell r="A80">
            <v>79</v>
          </cell>
          <cell r="BK80" t="str">
            <v>متزوج (ة) / 5 طفل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7030A0"/>
  </sheetPr>
  <dimension ref="A1:N36"/>
  <sheetViews>
    <sheetView showGridLines="0" rightToLeft="1" tabSelected="1" workbookViewId="0"/>
  </sheetViews>
  <sheetFormatPr baseColWidth="10" defaultColWidth="0" defaultRowHeight="15" zeroHeight="1"/>
  <cols>
    <col min="1" max="14" width="11.42578125" customWidth="1"/>
    <col min="15" max="16384" width="11.42578125" hidden="1"/>
  </cols>
  <sheetData>
    <row r="1" spans="1:14">
      <c r="A1" s="197"/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</row>
    <row r="2" spans="1:14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</row>
    <row r="3" spans="1:14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</row>
    <row r="4" spans="1:14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</row>
    <row r="5" spans="1:14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</row>
    <row r="6" spans="1:14">
      <c r="A6" s="197"/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4">
      <c r="A7" s="197"/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</row>
    <row r="8" spans="1:14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</row>
    <row r="9" spans="1:14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</row>
    <row r="10" spans="1:14">
      <c r="A10" s="197"/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</row>
    <row r="11" spans="1:14">
      <c r="A11" s="197"/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</row>
    <row r="12" spans="1:14">
      <c r="A12" s="197"/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</row>
    <row r="13" spans="1:14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</row>
    <row r="14" spans="1:14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</row>
    <row r="15" spans="1:14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</row>
    <row r="16" spans="1:14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</row>
    <row r="17" spans="1:14">
      <c r="A17" s="197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</row>
    <row r="18" spans="1:14">
      <c r="A18" s="197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</row>
    <row r="19" spans="1:14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</row>
    <row r="20" spans="1:14">
      <c r="A20" s="19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</row>
    <row r="21" spans="1:14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</row>
    <row r="22" spans="1:14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</row>
    <row r="23" spans="1:14">
      <c r="A23" s="197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</row>
    <row r="24" spans="1:14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</row>
    <row r="25" spans="1:14">
      <c r="A25" s="197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</row>
    <row r="26" spans="1:14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</row>
    <row r="27" spans="1:14">
      <c r="A27" s="197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</row>
    <row r="28" spans="1:14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</row>
    <row r="29" spans="1:14">
      <c r="A29" s="197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</row>
    <row r="30" spans="1:14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</row>
    <row r="31" spans="1:14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</row>
    <row r="32" spans="1:14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</row>
    <row r="33" spans="1:14">
      <c r="A33" s="197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</row>
    <row r="34" spans="1:14">
      <c r="A34" s="197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</row>
    <row r="35" spans="1:14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</row>
    <row r="36" spans="1:14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46"/>
  <sheetViews>
    <sheetView rightToLeft="1" view="pageBreakPreview" zoomScale="85" zoomScaleSheetLayoutView="85" workbookViewId="0"/>
  </sheetViews>
  <sheetFormatPr baseColWidth="10" defaultRowHeight="12.75"/>
  <cols>
    <col min="1" max="1" width="7.42578125" style="223" customWidth="1"/>
    <col min="2" max="2" width="51.140625" style="223" customWidth="1"/>
    <col min="3" max="4" width="22.140625" style="223" customWidth="1"/>
    <col min="5" max="5" width="39.140625" style="223" customWidth="1"/>
    <col min="6" max="6" width="19.140625" style="223" customWidth="1"/>
    <col min="7" max="7" width="5.28515625" style="223" customWidth="1"/>
    <col min="8" max="8" width="9" style="224" customWidth="1"/>
    <col min="9" max="9" width="7.5703125" style="223" customWidth="1"/>
    <col min="10" max="10" width="11.85546875" style="223" customWidth="1"/>
    <col min="11" max="11" width="18.85546875" style="223" hidden="1" customWidth="1"/>
    <col min="12" max="12" width="11.42578125" style="223" hidden="1" customWidth="1"/>
    <col min="13" max="14" width="18.85546875" style="223" customWidth="1"/>
    <col min="15" max="256" width="11.42578125" style="223"/>
    <col min="257" max="257" width="38.5703125" style="223" customWidth="1"/>
    <col min="258" max="258" width="19.140625" style="223" customWidth="1"/>
    <col min="259" max="259" width="19.5703125" style="223" customWidth="1"/>
    <col min="260" max="260" width="20.28515625" style="223" customWidth="1"/>
    <col min="261" max="261" width="16.85546875" style="223" customWidth="1"/>
    <col min="262" max="262" width="21.28515625" style="223" customWidth="1"/>
    <col min="263" max="263" width="5.28515625" style="223" customWidth="1"/>
    <col min="264" max="264" width="9" style="223" customWidth="1"/>
    <col min="265" max="265" width="7.5703125" style="223" customWidth="1"/>
    <col min="266" max="266" width="11.85546875" style="223" customWidth="1"/>
    <col min="267" max="268" width="11.42578125" style="223"/>
    <col min="269" max="270" width="18.85546875" style="223" customWidth="1"/>
    <col min="271" max="512" width="11.42578125" style="223"/>
    <col min="513" max="513" width="38.5703125" style="223" customWidth="1"/>
    <col min="514" max="514" width="19.140625" style="223" customWidth="1"/>
    <col min="515" max="515" width="19.5703125" style="223" customWidth="1"/>
    <col min="516" max="516" width="20.28515625" style="223" customWidth="1"/>
    <col min="517" max="517" width="16.85546875" style="223" customWidth="1"/>
    <col min="518" max="518" width="21.28515625" style="223" customWidth="1"/>
    <col min="519" max="519" width="5.28515625" style="223" customWidth="1"/>
    <col min="520" max="520" width="9" style="223" customWidth="1"/>
    <col min="521" max="521" width="7.5703125" style="223" customWidth="1"/>
    <col min="522" max="522" width="11.85546875" style="223" customWidth="1"/>
    <col min="523" max="524" width="11.42578125" style="223"/>
    <col min="525" max="526" width="18.85546875" style="223" customWidth="1"/>
    <col min="527" max="768" width="11.42578125" style="223"/>
    <col min="769" max="769" width="38.5703125" style="223" customWidth="1"/>
    <col min="770" max="770" width="19.140625" style="223" customWidth="1"/>
    <col min="771" max="771" width="19.5703125" style="223" customWidth="1"/>
    <col min="772" max="772" width="20.28515625" style="223" customWidth="1"/>
    <col min="773" max="773" width="16.85546875" style="223" customWidth="1"/>
    <col min="774" max="774" width="21.28515625" style="223" customWidth="1"/>
    <col min="775" max="775" width="5.28515625" style="223" customWidth="1"/>
    <col min="776" max="776" width="9" style="223" customWidth="1"/>
    <col min="777" max="777" width="7.5703125" style="223" customWidth="1"/>
    <col min="778" max="778" width="11.85546875" style="223" customWidth="1"/>
    <col min="779" max="780" width="11.42578125" style="223"/>
    <col min="781" max="782" width="18.85546875" style="223" customWidth="1"/>
    <col min="783" max="1024" width="11.42578125" style="223"/>
    <col min="1025" max="1025" width="38.5703125" style="223" customWidth="1"/>
    <col min="1026" max="1026" width="19.140625" style="223" customWidth="1"/>
    <col min="1027" max="1027" width="19.5703125" style="223" customWidth="1"/>
    <col min="1028" max="1028" width="20.28515625" style="223" customWidth="1"/>
    <col min="1029" max="1029" width="16.85546875" style="223" customWidth="1"/>
    <col min="1030" max="1030" width="21.28515625" style="223" customWidth="1"/>
    <col min="1031" max="1031" width="5.28515625" style="223" customWidth="1"/>
    <col min="1032" max="1032" width="9" style="223" customWidth="1"/>
    <col min="1033" max="1033" width="7.5703125" style="223" customWidth="1"/>
    <col min="1034" max="1034" width="11.85546875" style="223" customWidth="1"/>
    <col min="1035" max="1036" width="11.42578125" style="223"/>
    <col min="1037" max="1038" width="18.85546875" style="223" customWidth="1"/>
    <col min="1039" max="1280" width="11.42578125" style="223"/>
    <col min="1281" max="1281" width="38.5703125" style="223" customWidth="1"/>
    <col min="1282" max="1282" width="19.140625" style="223" customWidth="1"/>
    <col min="1283" max="1283" width="19.5703125" style="223" customWidth="1"/>
    <col min="1284" max="1284" width="20.28515625" style="223" customWidth="1"/>
    <col min="1285" max="1285" width="16.85546875" style="223" customWidth="1"/>
    <col min="1286" max="1286" width="21.28515625" style="223" customWidth="1"/>
    <col min="1287" max="1287" width="5.28515625" style="223" customWidth="1"/>
    <col min="1288" max="1288" width="9" style="223" customWidth="1"/>
    <col min="1289" max="1289" width="7.5703125" style="223" customWidth="1"/>
    <col min="1290" max="1290" width="11.85546875" style="223" customWidth="1"/>
    <col min="1291" max="1292" width="11.42578125" style="223"/>
    <col min="1293" max="1294" width="18.85546875" style="223" customWidth="1"/>
    <col min="1295" max="1536" width="11.42578125" style="223"/>
    <col min="1537" max="1537" width="38.5703125" style="223" customWidth="1"/>
    <col min="1538" max="1538" width="19.140625" style="223" customWidth="1"/>
    <col min="1539" max="1539" width="19.5703125" style="223" customWidth="1"/>
    <col min="1540" max="1540" width="20.28515625" style="223" customWidth="1"/>
    <col min="1541" max="1541" width="16.85546875" style="223" customWidth="1"/>
    <col min="1542" max="1542" width="21.28515625" style="223" customWidth="1"/>
    <col min="1543" max="1543" width="5.28515625" style="223" customWidth="1"/>
    <col min="1544" max="1544" width="9" style="223" customWidth="1"/>
    <col min="1545" max="1545" width="7.5703125" style="223" customWidth="1"/>
    <col min="1546" max="1546" width="11.85546875" style="223" customWidth="1"/>
    <col min="1547" max="1548" width="11.42578125" style="223"/>
    <col min="1549" max="1550" width="18.85546875" style="223" customWidth="1"/>
    <col min="1551" max="1792" width="11.42578125" style="223"/>
    <col min="1793" max="1793" width="38.5703125" style="223" customWidth="1"/>
    <col min="1794" max="1794" width="19.140625" style="223" customWidth="1"/>
    <col min="1795" max="1795" width="19.5703125" style="223" customWidth="1"/>
    <col min="1796" max="1796" width="20.28515625" style="223" customWidth="1"/>
    <col min="1797" max="1797" width="16.85546875" style="223" customWidth="1"/>
    <col min="1798" max="1798" width="21.28515625" style="223" customWidth="1"/>
    <col min="1799" max="1799" width="5.28515625" style="223" customWidth="1"/>
    <col min="1800" max="1800" width="9" style="223" customWidth="1"/>
    <col min="1801" max="1801" width="7.5703125" style="223" customWidth="1"/>
    <col min="1802" max="1802" width="11.85546875" style="223" customWidth="1"/>
    <col min="1803" max="1804" width="11.42578125" style="223"/>
    <col min="1805" max="1806" width="18.85546875" style="223" customWidth="1"/>
    <col min="1807" max="2048" width="11.42578125" style="223"/>
    <col min="2049" max="2049" width="38.5703125" style="223" customWidth="1"/>
    <col min="2050" max="2050" width="19.140625" style="223" customWidth="1"/>
    <col min="2051" max="2051" width="19.5703125" style="223" customWidth="1"/>
    <col min="2052" max="2052" width="20.28515625" style="223" customWidth="1"/>
    <col min="2053" max="2053" width="16.85546875" style="223" customWidth="1"/>
    <col min="2054" max="2054" width="21.28515625" style="223" customWidth="1"/>
    <col min="2055" max="2055" width="5.28515625" style="223" customWidth="1"/>
    <col min="2056" max="2056" width="9" style="223" customWidth="1"/>
    <col min="2057" max="2057" width="7.5703125" style="223" customWidth="1"/>
    <col min="2058" max="2058" width="11.85546875" style="223" customWidth="1"/>
    <col min="2059" max="2060" width="11.42578125" style="223"/>
    <col min="2061" max="2062" width="18.85546875" style="223" customWidth="1"/>
    <col min="2063" max="2304" width="11.42578125" style="223"/>
    <col min="2305" max="2305" width="38.5703125" style="223" customWidth="1"/>
    <col min="2306" max="2306" width="19.140625" style="223" customWidth="1"/>
    <col min="2307" max="2307" width="19.5703125" style="223" customWidth="1"/>
    <col min="2308" max="2308" width="20.28515625" style="223" customWidth="1"/>
    <col min="2309" max="2309" width="16.85546875" style="223" customWidth="1"/>
    <col min="2310" max="2310" width="21.28515625" style="223" customWidth="1"/>
    <col min="2311" max="2311" width="5.28515625" style="223" customWidth="1"/>
    <col min="2312" max="2312" width="9" style="223" customWidth="1"/>
    <col min="2313" max="2313" width="7.5703125" style="223" customWidth="1"/>
    <col min="2314" max="2314" width="11.85546875" style="223" customWidth="1"/>
    <col min="2315" max="2316" width="11.42578125" style="223"/>
    <col min="2317" max="2318" width="18.85546875" style="223" customWidth="1"/>
    <col min="2319" max="2560" width="11.42578125" style="223"/>
    <col min="2561" max="2561" width="38.5703125" style="223" customWidth="1"/>
    <col min="2562" max="2562" width="19.140625" style="223" customWidth="1"/>
    <col min="2563" max="2563" width="19.5703125" style="223" customWidth="1"/>
    <col min="2564" max="2564" width="20.28515625" style="223" customWidth="1"/>
    <col min="2565" max="2565" width="16.85546875" style="223" customWidth="1"/>
    <col min="2566" max="2566" width="21.28515625" style="223" customWidth="1"/>
    <col min="2567" max="2567" width="5.28515625" style="223" customWidth="1"/>
    <col min="2568" max="2568" width="9" style="223" customWidth="1"/>
    <col min="2569" max="2569" width="7.5703125" style="223" customWidth="1"/>
    <col min="2570" max="2570" width="11.85546875" style="223" customWidth="1"/>
    <col min="2571" max="2572" width="11.42578125" style="223"/>
    <col min="2573" max="2574" width="18.85546875" style="223" customWidth="1"/>
    <col min="2575" max="2816" width="11.42578125" style="223"/>
    <col min="2817" max="2817" width="38.5703125" style="223" customWidth="1"/>
    <col min="2818" max="2818" width="19.140625" style="223" customWidth="1"/>
    <col min="2819" max="2819" width="19.5703125" style="223" customWidth="1"/>
    <col min="2820" max="2820" width="20.28515625" style="223" customWidth="1"/>
    <col min="2821" max="2821" width="16.85546875" style="223" customWidth="1"/>
    <col min="2822" max="2822" width="21.28515625" style="223" customWidth="1"/>
    <col min="2823" max="2823" width="5.28515625" style="223" customWidth="1"/>
    <col min="2824" max="2824" width="9" style="223" customWidth="1"/>
    <col min="2825" max="2825" width="7.5703125" style="223" customWidth="1"/>
    <col min="2826" max="2826" width="11.85546875" style="223" customWidth="1"/>
    <col min="2827" max="2828" width="11.42578125" style="223"/>
    <col min="2829" max="2830" width="18.85546875" style="223" customWidth="1"/>
    <col min="2831" max="3072" width="11.42578125" style="223"/>
    <col min="3073" max="3073" width="38.5703125" style="223" customWidth="1"/>
    <col min="3074" max="3074" width="19.140625" style="223" customWidth="1"/>
    <col min="3075" max="3075" width="19.5703125" style="223" customWidth="1"/>
    <col min="3076" max="3076" width="20.28515625" style="223" customWidth="1"/>
    <col min="3077" max="3077" width="16.85546875" style="223" customWidth="1"/>
    <col min="3078" max="3078" width="21.28515625" style="223" customWidth="1"/>
    <col min="3079" max="3079" width="5.28515625" style="223" customWidth="1"/>
    <col min="3080" max="3080" width="9" style="223" customWidth="1"/>
    <col min="3081" max="3081" width="7.5703125" style="223" customWidth="1"/>
    <col min="3082" max="3082" width="11.85546875" style="223" customWidth="1"/>
    <col min="3083" max="3084" width="11.42578125" style="223"/>
    <col min="3085" max="3086" width="18.85546875" style="223" customWidth="1"/>
    <col min="3087" max="3328" width="11.42578125" style="223"/>
    <col min="3329" max="3329" width="38.5703125" style="223" customWidth="1"/>
    <col min="3330" max="3330" width="19.140625" style="223" customWidth="1"/>
    <col min="3331" max="3331" width="19.5703125" style="223" customWidth="1"/>
    <col min="3332" max="3332" width="20.28515625" style="223" customWidth="1"/>
    <col min="3333" max="3333" width="16.85546875" style="223" customWidth="1"/>
    <col min="3334" max="3334" width="21.28515625" style="223" customWidth="1"/>
    <col min="3335" max="3335" width="5.28515625" style="223" customWidth="1"/>
    <col min="3336" max="3336" width="9" style="223" customWidth="1"/>
    <col min="3337" max="3337" width="7.5703125" style="223" customWidth="1"/>
    <col min="3338" max="3338" width="11.85546875" style="223" customWidth="1"/>
    <col min="3339" max="3340" width="11.42578125" style="223"/>
    <col min="3341" max="3342" width="18.85546875" style="223" customWidth="1"/>
    <col min="3343" max="3584" width="11.42578125" style="223"/>
    <col min="3585" max="3585" width="38.5703125" style="223" customWidth="1"/>
    <col min="3586" max="3586" width="19.140625" style="223" customWidth="1"/>
    <col min="3587" max="3587" width="19.5703125" style="223" customWidth="1"/>
    <col min="3588" max="3588" width="20.28515625" style="223" customWidth="1"/>
    <col min="3589" max="3589" width="16.85546875" style="223" customWidth="1"/>
    <col min="3590" max="3590" width="21.28515625" style="223" customWidth="1"/>
    <col min="3591" max="3591" width="5.28515625" style="223" customWidth="1"/>
    <col min="3592" max="3592" width="9" style="223" customWidth="1"/>
    <col min="3593" max="3593" width="7.5703125" style="223" customWidth="1"/>
    <col min="3594" max="3594" width="11.85546875" style="223" customWidth="1"/>
    <col min="3595" max="3596" width="11.42578125" style="223"/>
    <col min="3597" max="3598" width="18.85546875" style="223" customWidth="1"/>
    <col min="3599" max="3840" width="11.42578125" style="223"/>
    <col min="3841" max="3841" width="38.5703125" style="223" customWidth="1"/>
    <col min="3842" max="3842" width="19.140625" style="223" customWidth="1"/>
    <col min="3843" max="3843" width="19.5703125" style="223" customWidth="1"/>
    <col min="3844" max="3844" width="20.28515625" style="223" customWidth="1"/>
    <col min="3845" max="3845" width="16.85546875" style="223" customWidth="1"/>
    <col min="3846" max="3846" width="21.28515625" style="223" customWidth="1"/>
    <col min="3847" max="3847" width="5.28515625" style="223" customWidth="1"/>
    <col min="3848" max="3848" width="9" style="223" customWidth="1"/>
    <col min="3849" max="3849" width="7.5703125" style="223" customWidth="1"/>
    <col min="3850" max="3850" width="11.85546875" style="223" customWidth="1"/>
    <col min="3851" max="3852" width="11.42578125" style="223"/>
    <col min="3853" max="3854" width="18.85546875" style="223" customWidth="1"/>
    <col min="3855" max="4096" width="11.42578125" style="223"/>
    <col min="4097" max="4097" width="38.5703125" style="223" customWidth="1"/>
    <col min="4098" max="4098" width="19.140625" style="223" customWidth="1"/>
    <col min="4099" max="4099" width="19.5703125" style="223" customWidth="1"/>
    <col min="4100" max="4100" width="20.28515625" style="223" customWidth="1"/>
    <col min="4101" max="4101" width="16.85546875" style="223" customWidth="1"/>
    <col min="4102" max="4102" width="21.28515625" style="223" customWidth="1"/>
    <col min="4103" max="4103" width="5.28515625" style="223" customWidth="1"/>
    <col min="4104" max="4104" width="9" style="223" customWidth="1"/>
    <col min="4105" max="4105" width="7.5703125" style="223" customWidth="1"/>
    <col min="4106" max="4106" width="11.85546875" style="223" customWidth="1"/>
    <col min="4107" max="4108" width="11.42578125" style="223"/>
    <col min="4109" max="4110" width="18.85546875" style="223" customWidth="1"/>
    <col min="4111" max="4352" width="11.42578125" style="223"/>
    <col min="4353" max="4353" width="38.5703125" style="223" customWidth="1"/>
    <col min="4354" max="4354" width="19.140625" style="223" customWidth="1"/>
    <col min="4355" max="4355" width="19.5703125" style="223" customWidth="1"/>
    <col min="4356" max="4356" width="20.28515625" style="223" customWidth="1"/>
    <col min="4357" max="4357" width="16.85546875" style="223" customWidth="1"/>
    <col min="4358" max="4358" width="21.28515625" style="223" customWidth="1"/>
    <col min="4359" max="4359" width="5.28515625" style="223" customWidth="1"/>
    <col min="4360" max="4360" width="9" style="223" customWidth="1"/>
    <col min="4361" max="4361" width="7.5703125" style="223" customWidth="1"/>
    <col min="4362" max="4362" width="11.85546875" style="223" customWidth="1"/>
    <col min="4363" max="4364" width="11.42578125" style="223"/>
    <col min="4365" max="4366" width="18.85546875" style="223" customWidth="1"/>
    <col min="4367" max="4608" width="11.42578125" style="223"/>
    <col min="4609" max="4609" width="38.5703125" style="223" customWidth="1"/>
    <col min="4610" max="4610" width="19.140625" style="223" customWidth="1"/>
    <col min="4611" max="4611" width="19.5703125" style="223" customWidth="1"/>
    <col min="4612" max="4612" width="20.28515625" style="223" customWidth="1"/>
    <col min="4613" max="4613" width="16.85546875" style="223" customWidth="1"/>
    <col min="4614" max="4614" width="21.28515625" style="223" customWidth="1"/>
    <col min="4615" max="4615" width="5.28515625" style="223" customWidth="1"/>
    <col min="4616" max="4616" width="9" style="223" customWidth="1"/>
    <col min="4617" max="4617" width="7.5703125" style="223" customWidth="1"/>
    <col min="4618" max="4618" width="11.85546875" style="223" customWidth="1"/>
    <col min="4619" max="4620" width="11.42578125" style="223"/>
    <col min="4621" max="4622" width="18.85546875" style="223" customWidth="1"/>
    <col min="4623" max="4864" width="11.42578125" style="223"/>
    <col min="4865" max="4865" width="38.5703125" style="223" customWidth="1"/>
    <col min="4866" max="4866" width="19.140625" style="223" customWidth="1"/>
    <col min="4867" max="4867" width="19.5703125" style="223" customWidth="1"/>
    <col min="4868" max="4868" width="20.28515625" style="223" customWidth="1"/>
    <col min="4869" max="4869" width="16.85546875" style="223" customWidth="1"/>
    <col min="4870" max="4870" width="21.28515625" style="223" customWidth="1"/>
    <col min="4871" max="4871" width="5.28515625" style="223" customWidth="1"/>
    <col min="4872" max="4872" width="9" style="223" customWidth="1"/>
    <col min="4873" max="4873" width="7.5703125" style="223" customWidth="1"/>
    <col min="4874" max="4874" width="11.85546875" style="223" customWidth="1"/>
    <col min="4875" max="4876" width="11.42578125" style="223"/>
    <col min="4877" max="4878" width="18.85546875" style="223" customWidth="1"/>
    <col min="4879" max="5120" width="11.42578125" style="223"/>
    <col min="5121" max="5121" width="38.5703125" style="223" customWidth="1"/>
    <col min="5122" max="5122" width="19.140625" style="223" customWidth="1"/>
    <col min="5123" max="5123" width="19.5703125" style="223" customWidth="1"/>
    <col min="5124" max="5124" width="20.28515625" style="223" customWidth="1"/>
    <col min="5125" max="5125" width="16.85546875" style="223" customWidth="1"/>
    <col min="5126" max="5126" width="21.28515625" style="223" customWidth="1"/>
    <col min="5127" max="5127" width="5.28515625" style="223" customWidth="1"/>
    <col min="5128" max="5128" width="9" style="223" customWidth="1"/>
    <col min="5129" max="5129" width="7.5703125" style="223" customWidth="1"/>
    <col min="5130" max="5130" width="11.85546875" style="223" customWidth="1"/>
    <col min="5131" max="5132" width="11.42578125" style="223"/>
    <col min="5133" max="5134" width="18.85546875" style="223" customWidth="1"/>
    <col min="5135" max="5376" width="11.42578125" style="223"/>
    <col min="5377" max="5377" width="38.5703125" style="223" customWidth="1"/>
    <col min="5378" max="5378" width="19.140625" style="223" customWidth="1"/>
    <col min="5379" max="5379" width="19.5703125" style="223" customWidth="1"/>
    <col min="5380" max="5380" width="20.28515625" style="223" customWidth="1"/>
    <col min="5381" max="5381" width="16.85546875" style="223" customWidth="1"/>
    <col min="5382" max="5382" width="21.28515625" style="223" customWidth="1"/>
    <col min="5383" max="5383" width="5.28515625" style="223" customWidth="1"/>
    <col min="5384" max="5384" width="9" style="223" customWidth="1"/>
    <col min="5385" max="5385" width="7.5703125" style="223" customWidth="1"/>
    <col min="5386" max="5386" width="11.85546875" style="223" customWidth="1"/>
    <col min="5387" max="5388" width="11.42578125" style="223"/>
    <col min="5389" max="5390" width="18.85546875" style="223" customWidth="1"/>
    <col min="5391" max="5632" width="11.42578125" style="223"/>
    <col min="5633" max="5633" width="38.5703125" style="223" customWidth="1"/>
    <col min="5634" max="5634" width="19.140625" style="223" customWidth="1"/>
    <col min="5635" max="5635" width="19.5703125" style="223" customWidth="1"/>
    <col min="5636" max="5636" width="20.28515625" style="223" customWidth="1"/>
    <col min="5637" max="5637" width="16.85546875" style="223" customWidth="1"/>
    <col min="5638" max="5638" width="21.28515625" style="223" customWidth="1"/>
    <col min="5639" max="5639" width="5.28515625" style="223" customWidth="1"/>
    <col min="5640" max="5640" width="9" style="223" customWidth="1"/>
    <col min="5641" max="5641" width="7.5703125" style="223" customWidth="1"/>
    <col min="5642" max="5642" width="11.85546875" style="223" customWidth="1"/>
    <col min="5643" max="5644" width="11.42578125" style="223"/>
    <col min="5645" max="5646" width="18.85546875" style="223" customWidth="1"/>
    <col min="5647" max="5888" width="11.42578125" style="223"/>
    <col min="5889" max="5889" width="38.5703125" style="223" customWidth="1"/>
    <col min="5890" max="5890" width="19.140625" style="223" customWidth="1"/>
    <col min="5891" max="5891" width="19.5703125" style="223" customWidth="1"/>
    <col min="5892" max="5892" width="20.28515625" style="223" customWidth="1"/>
    <col min="5893" max="5893" width="16.85546875" style="223" customWidth="1"/>
    <col min="5894" max="5894" width="21.28515625" style="223" customWidth="1"/>
    <col min="5895" max="5895" width="5.28515625" style="223" customWidth="1"/>
    <col min="5896" max="5896" width="9" style="223" customWidth="1"/>
    <col min="5897" max="5897" width="7.5703125" style="223" customWidth="1"/>
    <col min="5898" max="5898" width="11.85546875" style="223" customWidth="1"/>
    <col min="5899" max="5900" width="11.42578125" style="223"/>
    <col min="5901" max="5902" width="18.85546875" style="223" customWidth="1"/>
    <col min="5903" max="6144" width="11.42578125" style="223"/>
    <col min="6145" max="6145" width="38.5703125" style="223" customWidth="1"/>
    <col min="6146" max="6146" width="19.140625" style="223" customWidth="1"/>
    <col min="6147" max="6147" width="19.5703125" style="223" customWidth="1"/>
    <col min="6148" max="6148" width="20.28515625" style="223" customWidth="1"/>
    <col min="6149" max="6149" width="16.85546875" style="223" customWidth="1"/>
    <col min="6150" max="6150" width="21.28515625" style="223" customWidth="1"/>
    <col min="6151" max="6151" width="5.28515625" style="223" customWidth="1"/>
    <col min="6152" max="6152" width="9" style="223" customWidth="1"/>
    <col min="6153" max="6153" width="7.5703125" style="223" customWidth="1"/>
    <col min="6154" max="6154" width="11.85546875" style="223" customWidth="1"/>
    <col min="6155" max="6156" width="11.42578125" style="223"/>
    <col min="6157" max="6158" width="18.85546875" style="223" customWidth="1"/>
    <col min="6159" max="6400" width="11.42578125" style="223"/>
    <col min="6401" max="6401" width="38.5703125" style="223" customWidth="1"/>
    <col min="6402" max="6402" width="19.140625" style="223" customWidth="1"/>
    <col min="6403" max="6403" width="19.5703125" style="223" customWidth="1"/>
    <col min="6404" max="6404" width="20.28515625" style="223" customWidth="1"/>
    <col min="6405" max="6405" width="16.85546875" style="223" customWidth="1"/>
    <col min="6406" max="6406" width="21.28515625" style="223" customWidth="1"/>
    <col min="6407" max="6407" width="5.28515625" style="223" customWidth="1"/>
    <col min="6408" max="6408" width="9" style="223" customWidth="1"/>
    <col min="6409" max="6409" width="7.5703125" style="223" customWidth="1"/>
    <col min="6410" max="6410" width="11.85546875" style="223" customWidth="1"/>
    <col min="6411" max="6412" width="11.42578125" style="223"/>
    <col min="6413" max="6414" width="18.85546875" style="223" customWidth="1"/>
    <col min="6415" max="6656" width="11.42578125" style="223"/>
    <col min="6657" max="6657" width="38.5703125" style="223" customWidth="1"/>
    <col min="6658" max="6658" width="19.140625" style="223" customWidth="1"/>
    <col min="6659" max="6659" width="19.5703125" style="223" customWidth="1"/>
    <col min="6660" max="6660" width="20.28515625" style="223" customWidth="1"/>
    <col min="6661" max="6661" width="16.85546875" style="223" customWidth="1"/>
    <col min="6662" max="6662" width="21.28515625" style="223" customWidth="1"/>
    <col min="6663" max="6663" width="5.28515625" style="223" customWidth="1"/>
    <col min="6664" max="6664" width="9" style="223" customWidth="1"/>
    <col min="6665" max="6665" width="7.5703125" style="223" customWidth="1"/>
    <col min="6666" max="6666" width="11.85546875" style="223" customWidth="1"/>
    <col min="6667" max="6668" width="11.42578125" style="223"/>
    <col min="6669" max="6670" width="18.85546875" style="223" customWidth="1"/>
    <col min="6671" max="6912" width="11.42578125" style="223"/>
    <col min="6913" max="6913" width="38.5703125" style="223" customWidth="1"/>
    <col min="6914" max="6914" width="19.140625" style="223" customWidth="1"/>
    <col min="6915" max="6915" width="19.5703125" style="223" customWidth="1"/>
    <col min="6916" max="6916" width="20.28515625" style="223" customWidth="1"/>
    <col min="6917" max="6917" width="16.85546875" style="223" customWidth="1"/>
    <col min="6918" max="6918" width="21.28515625" style="223" customWidth="1"/>
    <col min="6919" max="6919" width="5.28515625" style="223" customWidth="1"/>
    <col min="6920" max="6920" width="9" style="223" customWidth="1"/>
    <col min="6921" max="6921" width="7.5703125" style="223" customWidth="1"/>
    <col min="6922" max="6922" width="11.85546875" style="223" customWidth="1"/>
    <col min="6923" max="6924" width="11.42578125" style="223"/>
    <col min="6925" max="6926" width="18.85546875" style="223" customWidth="1"/>
    <col min="6927" max="7168" width="11.42578125" style="223"/>
    <col min="7169" max="7169" width="38.5703125" style="223" customWidth="1"/>
    <col min="7170" max="7170" width="19.140625" style="223" customWidth="1"/>
    <col min="7171" max="7171" width="19.5703125" style="223" customWidth="1"/>
    <col min="7172" max="7172" width="20.28515625" style="223" customWidth="1"/>
    <col min="7173" max="7173" width="16.85546875" style="223" customWidth="1"/>
    <col min="7174" max="7174" width="21.28515625" style="223" customWidth="1"/>
    <col min="7175" max="7175" width="5.28515625" style="223" customWidth="1"/>
    <col min="7176" max="7176" width="9" style="223" customWidth="1"/>
    <col min="7177" max="7177" width="7.5703125" style="223" customWidth="1"/>
    <col min="7178" max="7178" width="11.85546875" style="223" customWidth="1"/>
    <col min="7179" max="7180" width="11.42578125" style="223"/>
    <col min="7181" max="7182" width="18.85546875" style="223" customWidth="1"/>
    <col min="7183" max="7424" width="11.42578125" style="223"/>
    <col min="7425" max="7425" width="38.5703125" style="223" customWidth="1"/>
    <col min="7426" max="7426" width="19.140625" style="223" customWidth="1"/>
    <col min="7427" max="7427" width="19.5703125" style="223" customWidth="1"/>
    <col min="7428" max="7428" width="20.28515625" style="223" customWidth="1"/>
    <col min="7429" max="7429" width="16.85546875" style="223" customWidth="1"/>
    <col min="7430" max="7430" width="21.28515625" style="223" customWidth="1"/>
    <col min="7431" max="7431" width="5.28515625" style="223" customWidth="1"/>
    <col min="7432" max="7432" width="9" style="223" customWidth="1"/>
    <col min="7433" max="7433" width="7.5703125" style="223" customWidth="1"/>
    <col min="7434" max="7434" width="11.85546875" style="223" customWidth="1"/>
    <col min="7435" max="7436" width="11.42578125" style="223"/>
    <col min="7437" max="7438" width="18.85546875" style="223" customWidth="1"/>
    <col min="7439" max="7680" width="11.42578125" style="223"/>
    <col min="7681" max="7681" width="38.5703125" style="223" customWidth="1"/>
    <col min="7682" max="7682" width="19.140625" style="223" customWidth="1"/>
    <col min="7683" max="7683" width="19.5703125" style="223" customWidth="1"/>
    <col min="7684" max="7684" width="20.28515625" style="223" customWidth="1"/>
    <col min="7685" max="7685" width="16.85546875" style="223" customWidth="1"/>
    <col min="7686" max="7686" width="21.28515625" style="223" customWidth="1"/>
    <col min="7687" max="7687" width="5.28515625" style="223" customWidth="1"/>
    <col min="7688" max="7688" width="9" style="223" customWidth="1"/>
    <col min="7689" max="7689" width="7.5703125" style="223" customWidth="1"/>
    <col min="7690" max="7690" width="11.85546875" style="223" customWidth="1"/>
    <col min="7691" max="7692" width="11.42578125" style="223"/>
    <col min="7693" max="7694" width="18.85546875" style="223" customWidth="1"/>
    <col min="7695" max="7936" width="11.42578125" style="223"/>
    <col min="7937" max="7937" width="38.5703125" style="223" customWidth="1"/>
    <col min="7938" max="7938" width="19.140625" style="223" customWidth="1"/>
    <col min="7939" max="7939" width="19.5703125" style="223" customWidth="1"/>
    <col min="7940" max="7940" width="20.28515625" style="223" customWidth="1"/>
    <col min="7941" max="7941" width="16.85546875" style="223" customWidth="1"/>
    <col min="7942" max="7942" width="21.28515625" style="223" customWidth="1"/>
    <col min="7943" max="7943" width="5.28515625" style="223" customWidth="1"/>
    <col min="7944" max="7944" width="9" style="223" customWidth="1"/>
    <col min="7945" max="7945" width="7.5703125" style="223" customWidth="1"/>
    <col min="7946" max="7946" width="11.85546875" style="223" customWidth="1"/>
    <col min="7947" max="7948" width="11.42578125" style="223"/>
    <col min="7949" max="7950" width="18.85546875" style="223" customWidth="1"/>
    <col min="7951" max="8192" width="11.42578125" style="223"/>
    <col min="8193" max="8193" width="38.5703125" style="223" customWidth="1"/>
    <col min="8194" max="8194" width="19.140625" style="223" customWidth="1"/>
    <col min="8195" max="8195" width="19.5703125" style="223" customWidth="1"/>
    <col min="8196" max="8196" width="20.28515625" style="223" customWidth="1"/>
    <col min="8197" max="8197" width="16.85546875" style="223" customWidth="1"/>
    <col min="8198" max="8198" width="21.28515625" style="223" customWidth="1"/>
    <col min="8199" max="8199" width="5.28515625" style="223" customWidth="1"/>
    <col min="8200" max="8200" width="9" style="223" customWidth="1"/>
    <col min="8201" max="8201" width="7.5703125" style="223" customWidth="1"/>
    <col min="8202" max="8202" width="11.85546875" style="223" customWidth="1"/>
    <col min="8203" max="8204" width="11.42578125" style="223"/>
    <col min="8205" max="8206" width="18.85546875" style="223" customWidth="1"/>
    <col min="8207" max="8448" width="11.42578125" style="223"/>
    <col min="8449" max="8449" width="38.5703125" style="223" customWidth="1"/>
    <col min="8450" max="8450" width="19.140625" style="223" customWidth="1"/>
    <col min="8451" max="8451" width="19.5703125" style="223" customWidth="1"/>
    <col min="8452" max="8452" width="20.28515625" style="223" customWidth="1"/>
    <col min="8453" max="8453" width="16.85546875" style="223" customWidth="1"/>
    <col min="8454" max="8454" width="21.28515625" style="223" customWidth="1"/>
    <col min="8455" max="8455" width="5.28515625" style="223" customWidth="1"/>
    <col min="8456" max="8456" width="9" style="223" customWidth="1"/>
    <col min="8457" max="8457" width="7.5703125" style="223" customWidth="1"/>
    <col min="8458" max="8458" width="11.85546875" style="223" customWidth="1"/>
    <col min="8459" max="8460" width="11.42578125" style="223"/>
    <col min="8461" max="8462" width="18.85546875" style="223" customWidth="1"/>
    <col min="8463" max="8704" width="11.42578125" style="223"/>
    <col min="8705" max="8705" width="38.5703125" style="223" customWidth="1"/>
    <col min="8706" max="8706" width="19.140625" style="223" customWidth="1"/>
    <col min="8707" max="8707" width="19.5703125" style="223" customWidth="1"/>
    <col min="8708" max="8708" width="20.28515625" style="223" customWidth="1"/>
    <col min="8709" max="8709" width="16.85546875" style="223" customWidth="1"/>
    <col min="8710" max="8710" width="21.28515625" style="223" customWidth="1"/>
    <col min="8711" max="8711" width="5.28515625" style="223" customWidth="1"/>
    <col min="8712" max="8712" width="9" style="223" customWidth="1"/>
    <col min="8713" max="8713" width="7.5703125" style="223" customWidth="1"/>
    <col min="8714" max="8714" width="11.85546875" style="223" customWidth="1"/>
    <col min="8715" max="8716" width="11.42578125" style="223"/>
    <col min="8717" max="8718" width="18.85546875" style="223" customWidth="1"/>
    <col min="8719" max="8960" width="11.42578125" style="223"/>
    <col min="8961" max="8961" width="38.5703125" style="223" customWidth="1"/>
    <col min="8962" max="8962" width="19.140625" style="223" customWidth="1"/>
    <col min="8963" max="8963" width="19.5703125" style="223" customWidth="1"/>
    <col min="8964" max="8964" width="20.28515625" style="223" customWidth="1"/>
    <col min="8965" max="8965" width="16.85546875" style="223" customWidth="1"/>
    <col min="8966" max="8966" width="21.28515625" style="223" customWidth="1"/>
    <col min="8967" max="8967" width="5.28515625" style="223" customWidth="1"/>
    <col min="8968" max="8968" width="9" style="223" customWidth="1"/>
    <col min="8969" max="8969" width="7.5703125" style="223" customWidth="1"/>
    <col min="8970" max="8970" width="11.85546875" style="223" customWidth="1"/>
    <col min="8971" max="8972" width="11.42578125" style="223"/>
    <col min="8973" max="8974" width="18.85546875" style="223" customWidth="1"/>
    <col min="8975" max="9216" width="11.42578125" style="223"/>
    <col min="9217" max="9217" width="38.5703125" style="223" customWidth="1"/>
    <col min="9218" max="9218" width="19.140625" style="223" customWidth="1"/>
    <col min="9219" max="9219" width="19.5703125" style="223" customWidth="1"/>
    <col min="9220" max="9220" width="20.28515625" style="223" customWidth="1"/>
    <col min="9221" max="9221" width="16.85546875" style="223" customWidth="1"/>
    <col min="9222" max="9222" width="21.28515625" style="223" customWidth="1"/>
    <col min="9223" max="9223" width="5.28515625" style="223" customWidth="1"/>
    <col min="9224" max="9224" width="9" style="223" customWidth="1"/>
    <col min="9225" max="9225" width="7.5703125" style="223" customWidth="1"/>
    <col min="9226" max="9226" width="11.85546875" style="223" customWidth="1"/>
    <col min="9227" max="9228" width="11.42578125" style="223"/>
    <col min="9229" max="9230" width="18.85546875" style="223" customWidth="1"/>
    <col min="9231" max="9472" width="11.42578125" style="223"/>
    <col min="9473" max="9473" width="38.5703125" style="223" customWidth="1"/>
    <col min="9474" max="9474" width="19.140625" style="223" customWidth="1"/>
    <col min="9475" max="9475" width="19.5703125" style="223" customWidth="1"/>
    <col min="9476" max="9476" width="20.28515625" style="223" customWidth="1"/>
    <col min="9477" max="9477" width="16.85546875" style="223" customWidth="1"/>
    <col min="9478" max="9478" width="21.28515625" style="223" customWidth="1"/>
    <col min="9479" max="9479" width="5.28515625" style="223" customWidth="1"/>
    <col min="9480" max="9480" width="9" style="223" customWidth="1"/>
    <col min="9481" max="9481" width="7.5703125" style="223" customWidth="1"/>
    <col min="9482" max="9482" width="11.85546875" style="223" customWidth="1"/>
    <col min="9483" max="9484" width="11.42578125" style="223"/>
    <col min="9485" max="9486" width="18.85546875" style="223" customWidth="1"/>
    <col min="9487" max="9728" width="11.42578125" style="223"/>
    <col min="9729" max="9729" width="38.5703125" style="223" customWidth="1"/>
    <col min="9730" max="9730" width="19.140625" style="223" customWidth="1"/>
    <col min="9731" max="9731" width="19.5703125" style="223" customWidth="1"/>
    <col min="9732" max="9732" width="20.28515625" style="223" customWidth="1"/>
    <col min="9733" max="9733" width="16.85546875" style="223" customWidth="1"/>
    <col min="9734" max="9734" width="21.28515625" style="223" customWidth="1"/>
    <col min="9735" max="9735" width="5.28515625" style="223" customWidth="1"/>
    <col min="9736" max="9736" width="9" style="223" customWidth="1"/>
    <col min="9737" max="9737" width="7.5703125" style="223" customWidth="1"/>
    <col min="9738" max="9738" width="11.85546875" style="223" customWidth="1"/>
    <col min="9739" max="9740" width="11.42578125" style="223"/>
    <col min="9741" max="9742" width="18.85546875" style="223" customWidth="1"/>
    <col min="9743" max="9984" width="11.42578125" style="223"/>
    <col min="9985" max="9985" width="38.5703125" style="223" customWidth="1"/>
    <col min="9986" max="9986" width="19.140625" style="223" customWidth="1"/>
    <col min="9987" max="9987" width="19.5703125" style="223" customWidth="1"/>
    <col min="9988" max="9988" width="20.28515625" style="223" customWidth="1"/>
    <col min="9989" max="9989" width="16.85546875" style="223" customWidth="1"/>
    <col min="9990" max="9990" width="21.28515625" style="223" customWidth="1"/>
    <col min="9991" max="9991" width="5.28515625" style="223" customWidth="1"/>
    <col min="9992" max="9992" width="9" style="223" customWidth="1"/>
    <col min="9993" max="9993" width="7.5703125" style="223" customWidth="1"/>
    <col min="9994" max="9994" width="11.85546875" style="223" customWidth="1"/>
    <col min="9995" max="9996" width="11.42578125" style="223"/>
    <col min="9997" max="9998" width="18.85546875" style="223" customWidth="1"/>
    <col min="9999" max="10240" width="11.42578125" style="223"/>
    <col min="10241" max="10241" width="38.5703125" style="223" customWidth="1"/>
    <col min="10242" max="10242" width="19.140625" style="223" customWidth="1"/>
    <col min="10243" max="10243" width="19.5703125" style="223" customWidth="1"/>
    <col min="10244" max="10244" width="20.28515625" style="223" customWidth="1"/>
    <col min="10245" max="10245" width="16.85546875" style="223" customWidth="1"/>
    <col min="10246" max="10246" width="21.28515625" style="223" customWidth="1"/>
    <col min="10247" max="10247" width="5.28515625" style="223" customWidth="1"/>
    <col min="10248" max="10248" width="9" style="223" customWidth="1"/>
    <col min="10249" max="10249" width="7.5703125" style="223" customWidth="1"/>
    <col min="10250" max="10250" width="11.85546875" style="223" customWidth="1"/>
    <col min="10251" max="10252" width="11.42578125" style="223"/>
    <col min="10253" max="10254" width="18.85546875" style="223" customWidth="1"/>
    <col min="10255" max="10496" width="11.42578125" style="223"/>
    <col min="10497" max="10497" width="38.5703125" style="223" customWidth="1"/>
    <col min="10498" max="10498" width="19.140625" style="223" customWidth="1"/>
    <col min="10499" max="10499" width="19.5703125" style="223" customWidth="1"/>
    <col min="10500" max="10500" width="20.28515625" style="223" customWidth="1"/>
    <col min="10501" max="10501" width="16.85546875" style="223" customWidth="1"/>
    <col min="10502" max="10502" width="21.28515625" style="223" customWidth="1"/>
    <col min="10503" max="10503" width="5.28515625" style="223" customWidth="1"/>
    <col min="10504" max="10504" width="9" style="223" customWidth="1"/>
    <col min="10505" max="10505" width="7.5703125" style="223" customWidth="1"/>
    <col min="10506" max="10506" width="11.85546875" style="223" customWidth="1"/>
    <col min="10507" max="10508" width="11.42578125" style="223"/>
    <col min="10509" max="10510" width="18.85546875" style="223" customWidth="1"/>
    <col min="10511" max="10752" width="11.42578125" style="223"/>
    <col min="10753" max="10753" width="38.5703125" style="223" customWidth="1"/>
    <col min="10754" max="10754" width="19.140625" style="223" customWidth="1"/>
    <col min="10755" max="10755" width="19.5703125" style="223" customWidth="1"/>
    <col min="10756" max="10756" width="20.28515625" style="223" customWidth="1"/>
    <col min="10757" max="10757" width="16.85546875" style="223" customWidth="1"/>
    <col min="10758" max="10758" width="21.28515625" style="223" customWidth="1"/>
    <col min="10759" max="10759" width="5.28515625" style="223" customWidth="1"/>
    <col min="10760" max="10760" width="9" style="223" customWidth="1"/>
    <col min="10761" max="10761" width="7.5703125" style="223" customWidth="1"/>
    <col min="10762" max="10762" width="11.85546875" style="223" customWidth="1"/>
    <col min="10763" max="10764" width="11.42578125" style="223"/>
    <col min="10765" max="10766" width="18.85546875" style="223" customWidth="1"/>
    <col min="10767" max="11008" width="11.42578125" style="223"/>
    <col min="11009" max="11009" width="38.5703125" style="223" customWidth="1"/>
    <col min="11010" max="11010" width="19.140625" style="223" customWidth="1"/>
    <col min="11011" max="11011" width="19.5703125" style="223" customWidth="1"/>
    <col min="11012" max="11012" width="20.28515625" style="223" customWidth="1"/>
    <col min="11013" max="11013" width="16.85546875" style="223" customWidth="1"/>
    <col min="11014" max="11014" width="21.28515625" style="223" customWidth="1"/>
    <col min="11015" max="11015" width="5.28515625" style="223" customWidth="1"/>
    <col min="11016" max="11016" width="9" style="223" customWidth="1"/>
    <col min="11017" max="11017" width="7.5703125" style="223" customWidth="1"/>
    <col min="11018" max="11018" width="11.85546875" style="223" customWidth="1"/>
    <col min="11019" max="11020" width="11.42578125" style="223"/>
    <col min="11021" max="11022" width="18.85546875" style="223" customWidth="1"/>
    <col min="11023" max="11264" width="11.42578125" style="223"/>
    <col min="11265" max="11265" width="38.5703125" style="223" customWidth="1"/>
    <col min="11266" max="11266" width="19.140625" style="223" customWidth="1"/>
    <col min="11267" max="11267" width="19.5703125" style="223" customWidth="1"/>
    <col min="11268" max="11268" width="20.28515625" style="223" customWidth="1"/>
    <col min="11269" max="11269" width="16.85546875" style="223" customWidth="1"/>
    <col min="11270" max="11270" width="21.28515625" style="223" customWidth="1"/>
    <col min="11271" max="11271" width="5.28515625" style="223" customWidth="1"/>
    <col min="11272" max="11272" width="9" style="223" customWidth="1"/>
    <col min="11273" max="11273" width="7.5703125" style="223" customWidth="1"/>
    <col min="11274" max="11274" width="11.85546875" style="223" customWidth="1"/>
    <col min="11275" max="11276" width="11.42578125" style="223"/>
    <col min="11277" max="11278" width="18.85546875" style="223" customWidth="1"/>
    <col min="11279" max="11520" width="11.42578125" style="223"/>
    <col min="11521" max="11521" width="38.5703125" style="223" customWidth="1"/>
    <col min="11522" max="11522" width="19.140625" style="223" customWidth="1"/>
    <col min="11523" max="11523" width="19.5703125" style="223" customWidth="1"/>
    <col min="11524" max="11524" width="20.28515625" style="223" customWidth="1"/>
    <col min="11525" max="11525" width="16.85546875" style="223" customWidth="1"/>
    <col min="11526" max="11526" width="21.28515625" style="223" customWidth="1"/>
    <col min="11527" max="11527" width="5.28515625" style="223" customWidth="1"/>
    <col min="11528" max="11528" width="9" style="223" customWidth="1"/>
    <col min="11529" max="11529" width="7.5703125" style="223" customWidth="1"/>
    <col min="11530" max="11530" width="11.85546875" style="223" customWidth="1"/>
    <col min="11531" max="11532" width="11.42578125" style="223"/>
    <col min="11533" max="11534" width="18.85546875" style="223" customWidth="1"/>
    <col min="11535" max="11776" width="11.42578125" style="223"/>
    <col min="11777" max="11777" width="38.5703125" style="223" customWidth="1"/>
    <col min="11778" max="11778" width="19.140625" style="223" customWidth="1"/>
    <col min="11779" max="11779" width="19.5703125" style="223" customWidth="1"/>
    <col min="11780" max="11780" width="20.28515625" style="223" customWidth="1"/>
    <col min="11781" max="11781" width="16.85546875" style="223" customWidth="1"/>
    <col min="11782" max="11782" width="21.28515625" style="223" customWidth="1"/>
    <col min="11783" max="11783" width="5.28515625" style="223" customWidth="1"/>
    <col min="11784" max="11784" width="9" style="223" customWidth="1"/>
    <col min="11785" max="11785" width="7.5703125" style="223" customWidth="1"/>
    <col min="11786" max="11786" width="11.85546875" style="223" customWidth="1"/>
    <col min="11787" max="11788" width="11.42578125" style="223"/>
    <col min="11789" max="11790" width="18.85546875" style="223" customWidth="1"/>
    <col min="11791" max="12032" width="11.42578125" style="223"/>
    <col min="12033" max="12033" width="38.5703125" style="223" customWidth="1"/>
    <col min="12034" max="12034" width="19.140625" style="223" customWidth="1"/>
    <col min="12035" max="12035" width="19.5703125" style="223" customWidth="1"/>
    <col min="12036" max="12036" width="20.28515625" style="223" customWidth="1"/>
    <col min="12037" max="12037" width="16.85546875" style="223" customWidth="1"/>
    <col min="12038" max="12038" width="21.28515625" style="223" customWidth="1"/>
    <col min="12039" max="12039" width="5.28515625" style="223" customWidth="1"/>
    <col min="12040" max="12040" width="9" style="223" customWidth="1"/>
    <col min="12041" max="12041" width="7.5703125" style="223" customWidth="1"/>
    <col min="12042" max="12042" width="11.85546875" style="223" customWidth="1"/>
    <col min="12043" max="12044" width="11.42578125" style="223"/>
    <col min="12045" max="12046" width="18.85546875" style="223" customWidth="1"/>
    <col min="12047" max="12288" width="11.42578125" style="223"/>
    <col min="12289" max="12289" width="38.5703125" style="223" customWidth="1"/>
    <col min="12290" max="12290" width="19.140625" style="223" customWidth="1"/>
    <col min="12291" max="12291" width="19.5703125" style="223" customWidth="1"/>
    <col min="12292" max="12292" width="20.28515625" style="223" customWidth="1"/>
    <col min="12293" max="12293" width="16.85546875" style="223" customWidth="1"/>
    <col min="12294" max="12294" width="21.28515625" style="223" customWidth="1"/>
    <col min="12295" max="12295" width="5.28515625" style="223" customWidth="1"/>
    <col min="12296" max="12296" width="9" style="223" customWidth="1"/>
    <col min="12297" max="12297" width="7.5703125" style="223" customWidth="1"/>
    <col min="12298" max="12298" width="11.85546875" style="223" customWidth="1"/>
    <col min="12299" max="12300" width="11.42578125" style="223"/>
    <col min="12301" max="12302" width="18.85546875" style="223" customWidth="1"/>
    <col min="12303" max="12544" width="11.42578125" style="223"/>
    <col min="12545" max="12545" width="38.5703125" style="223" customWidth="1"/>
    <col min="12546" max="12546" width="19.140625" style="223" customWidth="1"/>
    <col min="12547" max="12547" width="19.5703125" style="223" customWidth="1"/>
    <col min="12548" max="12548" width="20.28515625" style="223" customWidth="1"/>
    <col min="12549" max="12549" width="16.85546875" style="223" customWidth="1"/>
    <col min="12550" max="12550" width="21.28515625" style="223" customWidth="1"/>
    <col min="12551" max="12551" width="5.28515625" style="223" customWidth="1"/>
    <col min="12552" max="12552" width="9" style="223" customWidth="1"/>
    <col min="12553" max="12553" width="7.5703125" style="223" customWidth="1"/>
    <col min="12554" max="12554" width="11.85546875" style="223" customWidth="1"/>
    <col min="12555" max="12556" width="11.42578125" style="223"/>
    <col min="12557" max="12558" width="18.85546875" style="223" customWidth="1"/>
    <col min="12559" max="12800" width="11.42578125" style="223"/>
    <col min="12801" max="12801" width="38.5703125" style="223" customWidth="1"/>
    <col min="12802" max="12802" width="19.140625" style="223" customWidth="1"/>
    <col min="12803" max="12803" width="19.5703125" style="223" customWidth="1"/>
    <col min="12804" max="12804" width="20.28515625" style="223" customWidth="1"/>
    <col min="12805" max="12805" width="16.85546875" style="223" customWidth="1"/>
    <col min="12806" max="12806" width="21.28515625" style="223" customWidth="1"/>
    <col min="12807" max="12807" width="5.28515625" style="223" customWidth="1"/>
    <col min="12808" max="12808" width="9" style="223" customWidth="1"/>
    <col min="12809" max="12809" width="7.5703125" style="223" customWidth="1"/>
    <col min="12810" max="12810" width="11.85546875" style="223" customWidth="1"/>
    <col min="12811" max="12812" width="11.42578125" style="223"/>
    <col min="12813" max="12814" width="18.85546875" style="223" customWidth="1"/>
    <col min="12815" max="13056" width="11.42578125" style="223"/>
    <col min="13057" max="13057" width="38.5703125" style="223" customWidth="1"/>
    <col min="13058" max="13058" width="19.140625" style="223" customWidth="1"/>
    <col min="13059" max="13059" width="19.5703125" style="223" customWidth="1"/>
    <col min="13060" max="13060" width="20.28515625" style="223" customWidth="1"/>
    <col min="13061" max="13061" width="16.85546875" style="223" customWidth="1"/>
    <col min="13062" max="13062" width="21.28515625" style="223" customWidth="1"/>
    <col min="13063" max="13063" width="5.28515625" style="223" customWidth="1"/>
    <col min="13064" max="13064" width="9" style="223" customWidth="1"/>
    <col min="13065" max="13065" width="7.5703125" style="223" customWidth="1"/>
    <col min="13066" max="13066" width="11.85546875" style="223" customWidth="1"/>
    <col min="13067" max="13068" width="11.42578125" style="223"/>
    <col min="13069" max="13070" width="18.85546875" style="223" customWidth="1"/>
    <col min="13071" max="13312" width="11.42578125" style="223"/>
    <col min="13313" max="13313" width="38.5703125" style="223" customWidth="1"/>
    <col min="13314" max="13314" width="19.140625" style="223" customWidth="1"/>
    <col min="13315" max="13315" width="19.5703125" style="223" customWidth="1"/>
    <col min="13316" max="13316" width="20.28515625" style="223" customWidth="1"/>
    <col min="13317" max="13317" width="16.85546875" style="223" customWidth="1"/>
    <col min="13318" max="13318" width="21.28515625" style="223" customWidth="1"/>
    <col min="13319" max="13319" width="5.28515625" style="223" customWidth="1"/>
    <col min="13320" max="13320" width="9" style="223" customWidth="1"/>
    <col min="13321" max="13321" width="7.5703125" style="223" customWidth="1"/>
    <col min="13322" max="13322" width="11.85546875" style="223" customWidth="1"/>
    <col min="13323" max="13324" width="11.42578125" style="223"/>
    <col min="13325" max="13326" width="18.85546875" style="223" customWidth="1"/>
    <col min="13327" max="13568" width="11.42578125" style="223"/>
    <col min="13569" max="13569" width="38.5703125" style="223" customWidth="1"/>
    <col min="13570" max="13570" width="19.140625" style="223" customWidth="1"/>
    <col min="13571" max="13571" width="19.5703125" style="223" customWidth="1"/>
    <col min="13572" max="13572" width="20.28515625" style="223" customWidth="1"/>
    <col min="13573" max="13573" width="16.85546875" style="223" customWidth="1"/>
    <col min="13574" max="13574" width="21.28515625" style="223" customWidth="1"/>
    <col min="13575" max="13575" width="5.28515625" style="223" customWidth="1"/>
    <col min="13576" max="13576" width="9" style="223" customWidth="1"/>
    <col min="13577" max="13577" width="7.5703125" style="223" customWidth="1"/>
    <col min="13578" max="13578" width="11.85546875" style="223" customWidth="1"/>
    <col min="13579" max="13580" width="11.42578125" style="223"/>
    <col min="13581" max="13582" width="18.85546875" style="223" customWidth="1"/>
    <col min="13583" max="13824" width="11.42578125" style="223"/>
    <col min="13825" max="13825" width="38.5703125" style="223" customWidth="1"/>
    <col min="13826" max="13826" width="19.140625" style="223" customWidth="1"/>
    <col min="13827" max="13827" width="19.5703125" style="223" customWidth="1"/>
    <col min="13828" max="13828" width="20.28515625" style="223" customWidth="1"/>
    <col min="13829" max="13829" width="16.85546875" style="223" customWidth="1"/>
    <col min="13830" max="13830" width="21.28515625" style="223" customWidth="1"/>
    <col min="13831" max="13831" width="5.28515625" style="223" customWidth="1"/>
    <col min="13832" max="13832" width="9" style="223" customWidth="1"/>
    <col min="13833" max="13833" width="7.5703125" style="223" customWidth="1"/>
    <col min="13834" max="13834" width="11.85546875" style="223" customWidth="1"/>
    <col min="13835" max="13836" width="11.42578125" style="223"/>
    <col min="13837" max="13838" width="18.85546875" style="223" customWidth="1"/>
    <col min="13839" max="14080" width="11.42578125" style="223"/>
    <col min="14081" max="14081" width="38.5703125" style="223" customWidth="1"/>
    <col min="14082" max="14082" width="19.140625" style="223" customWidth="1"/>
    <col min="14083" max="14083" width="19.5703125" style="223" customWidth="1"/>
    <col min="14084" max="14084" width="20.28515625" style="223" customWidth="1"/>
    <col min="14085" max="14085" width="16.85546875" style="223" customWidth="1"/>
    <col min="14086" max="14086" width="21.28515625" style="223" customWidth="1"/>
    <col min="14087" max="14087" width="5.28515625" style="223" customWidth="1"/>
    <col min="14088" max="14088" width="9" style="223" customWidth="1"/>
    <col min="14089" max="14089" width="7.5703125" style="223" customWidth="1"/>
    <col min="14090" max="14090" width="11.85546875" style="223" customWidth="1"/>
    <col min="14091" max="14092" width="11.42578125" style="223"/>
    <col min="14093" max="14094" width="18.85546875" style="223" customWidth="1"/>
    <col min="14095" max="14336" width="11.42578125" style="223"/>
    <col min="14337" max="14337" width="38.5703125" style="223" customWidth="1"/>
    <col min="14338" max="14338" width="19.140625" style="223" customWidth="1"/>
    <col min="14339" max="14339" width="19.5703125" style="223" customWidth="1"/>
    <col min="14340" max="14340" width="20.28515625" style="223" customWidth="1"/>
    <col min="14341" max="14341" width="16.85546875" style="223" customWidth="1"/>
    <col min="14342" max="14342" width="21.28515625" style="223" customWidth="1"/>
    <col min="14343" max="14343" width="5.28515625" style="223" customWidth="1"/>
    <col min="14344" max="14344" width="9" style="223" customWidth="1"/>
    <col min="14345" max="14345" width="7.5703125" style="223" customWidth="1"/>
    <col min="14346" max="14346" width="11.85546875" style="223" customWidth="1"/>
    <col min="14347" max="14348" width="11.42578125" style="223"/>
    <col min="14349" max="14350" width="18.85546875" style="223" customWidth="1"/>
    <col min="14351" max="14592" width="11.42578125" style="223"/>
    <col min="14593" max="14593" width="38.5703125" style="223" customWidth="1"/>
    <col min="14594" max="14594" width="19.140625" style="223" customWidth="1"/>
    <col min="14595" max="14595" width="19.5703125" style="223" customWidth="1"/>
    <col min="14596" max="14596" width="20.28515625" style="223" customWidth="1"/>
    <col min="14597" max="14597" width="16.85546875" style="223" customWidth="1"/>
    <col min="14598" max="14598" width="21.28515625" style="223" customWidth="1"/>
    <col min="14599" max="14599" width="5.28515625" style="223" customWidth="1"/>
    <col min="14600" max="14600" width="9" style="223" customWidth="1"/>
    <col min="14601" max="14601" width="7.5703125" style="223" customWidth="1"/>
    <col min="14602" max="14602" width="11.85546875" style="223" customWidth="1"/>
    <col min="14603" max="14604" width="11.42578125" style="223"/>
    <col min="14605" max="14606" width="18.85546875" style="223" customWidth="1"/>
    <col min="14607" max="14848" width="11.42578125" style="223"/>
    <col min="14849" max="14849" width="38.5703125" style="223" customWidth="1"/>
    <col min="14850" max="14850" width="19.140625" style="223" customWidth="1"/>
    <col min="14851" max="14851" width="19.5703125" style="223" customWidth="1"/>
    <col min="14852" max="14852" width="20.28515625" style="223" customWidth="1"/>
    <col min="14853" max="14853" width="16.85546875" style="223" customWidth="1"/>
    <col min="14854" max="14854" width="21.28515625" style="223" customWidth="1"/>
    <col min="14855" max="14855" width="5.28515625" style="223" customWidth="1"/>
    <col min="14856" max="14856" width="9" style="223" customWidth="1"/>
    <col min="14857" max="14857" width="7.5703125" style="223" customWidth="1"/>
    <col min="14858" max="14858" width="11.85546875" style="223" customWidth="1"/>
    <col min="14859" max="14860" width="11.42578125" style="223"/>
    <col min="14861" max="14862" width="18.85546875" style="223" customWidth="1"/>
    <col min="14863" max="15104" width="11.42578125" style="223"/>
    <col min="15105" max="15105" width="38.5703125" style="223" customWidth="1"/>
    <col min="15106" max="15106" width="19.140625" style="223" customWidth="1"/>
    <col min="15107" max="15107" width="19.5703125" style="223" customWidth="1"/>
    <col min="15108" max="15108" width="20.28515625" style="223" customWidth="1"/>
    <col min="15109" max="15109" width="16.85546875" style="223" customWidth="1"/>
    <col min="15110" max="15110" width="21.28515625" style="223" customWidth="1"/>
    <col min="15111" max="15111" width="5.28515625" style="223" customWidth="1"/>
    <col min="15112" max="15112" width="9" style="223" customWidth="1"/>
    <col min="15113" max="15113" width="7.5703125" style="223" customWidth="1"/>
    <col min="15114" max="15114" width="11.85546875" style="223" customWidth="1"/>
    <col min="15115" max="15116" width="11.42578125" style="223"/>
    <col min="15117" max="15118" width="18.85546875" style="223" customWidth="1"/>
    <col min="15119" max="15360" width="11.42578125" style="223"/>
    <col min="15361" max="15361" width="38.5703125" style="223" customWidth="1"/>
    <col min="15362" max="15362" width="19.140625" style="223" customWidth="1"/>
    <col min="15363" max="15363" width="19.5703125" style="223" customWidth="1"/>
    <col min="15364" max="15364" width="20.28515625" style="223" customWidth="1"/>
    <col min="15365" max="15365" width="16.85546875" style="223" customWidth="1"/>
    <col min="15366" max="15366" width="21.28515625" style="223" customWidth="1"/>
    <col min="15367" max="15367" width="5.28515625" style="223" customWidth="1"/>
    <col min="15368" max="15368" width="9" style="223" customWidth="1"/>
    <col min="15369" max="15369" width="7.5703125" style="223" customWidth="1"/>
    <col min="15370" max="15370" width="11.85546875" style="223" customWidth="1"/>
    <col min="15371" max="15372" width="11.42578125" style="223"/>
    <col min="15373" max="15374" width="18.85546875" style="223" customWidth="1"/>
    <col min="15375" max="15616" width="11.42578125" style="223"/>
    <col min="15617" max="15617" width="38.5703125" style="223" customWidth="1"/>
    <col min="15618" max="15618" width="19.140625" style="223" customWidth="1"/>
    <col min="15619" max="15619" width="19.5703125" style="223" customWidth="1"/>
    <col min="15620" max="15620" width="20.28515625" style="223" customWidth="1"/>
    <col min="15621" max="15621" width="16.85546875" style="223" customWidth="1"/>
    <col min="15622" max="15622" width="21.28515625" style="223" customWidth="1"/>
    <col min="15623" max="15623" width="5.28515625" style="223" customWidth="1"/>
    <col min="15624" max="15624" width="9" style="223" customWidth="1"/>
    <col min="15625" max="15625" width="7.5703125" style="223" customWidth="1"/>
    <col min="15626" max="15626" width="11.85546875" style="223" customWidth="1"/>
    <col min="15627" max="15628" width="11.42578125" style="223"/>
    <col min="15629" max="15630" width="18.85546875" style="223" customWidth="1"/>
    <col min="15631" max="15872" width="11.42578125" style="223"/>
    <col min="15873" max="15873" width="38.5703125" style="223" customWidth="1"/>
    <col min="15874" max="15874" width="19.140625" style="223" customWidth="1"/>
    <col min="15875" max="15875" width="19.5703125" style="223" customWidth="1"/>
    <col min="15876" max="15876" width="20.28515625" style="223" customWidth="1"/>
    <col min="15877" max="15877" width="16.85546875" style="223" customWidth="1"/>
    <col min="15878" max="15878" width="21.28515625" style="223" customWidth="1"/>
    <col min="15879" max="15879" width="5.28515625" style="223" customWidth="1"/>
    <col min="15880" max="15880" width="9" style="223" customWidth="1"/>
    <col min="15881" max="15881" width="7.5703125" style="223" customWidth="1"/>
    <col min="15882" max="15882" width="11.85546875" style="223" customWidth="1"/>
    <col min="15883" max="15884" width="11.42578125" style="223"/>
    <col min="15885" max="15886" width="18.85546875" style="223" customWidth="1"/>
    <col min="15887" max="16128" width="11.42578125" style="223"/>
    <col min="16129" max="16129" width="38.5703125" style="223" customWidth="1"/>
    <col min="16130" max="16130" width="19.140625" style="223" customWidth="1"/>
    <col min="16131" max="16131" width="19.5703125" style="223" customWidth="1"/>
    <col min="16132" max="16132" width="20.28515625" style="223" customWidth="1"/>
    <col min="16133" max="16133" width="16.85546875" style="223" customWidth="1"/>
    <col min="16134" max="16134" width="21.28515625" style="223" customWidth="1"/>
    <col min="16135" max="16135" width="5.28515625" style="223" customWidth="1"/>
    <col min="16136" max="16136" width="9" style="223" customWidth="1"/>
    <col min="16137" max="16137" width="7.5703125" style="223" customWidth="1"/>
    <col min="16138" max="16138" width="11.85546875" style="223" customWidth="1"/>
    <col min="16139" max="16140" width="11.42578125" style="223"/>
    <col min="16141" max="16142" width="18.85546875" style="223" customWidth="1"/>
    <col min="16143" max="16384" width="11.42578125" style="223"/>
  </cols>
  <sheetData>
    <row r="1" spans="2:13" s="200" customFormat="1" ht="24" customHeight="1">
      <c r="B1" s="757" t="s">
        <v>112</v>
      </c>
      <c r="C1" s="757"/>
      <c r="D1" s="757"/>
      <c r="E1" s="757"/>
      <c r="F1" s="757"/>
    </row>
    <row r="2" spans="2:13" s="200" customFormat="1" ht="21.75" customHeight="1">
      <c r="B2" s="22" t="s">
        <v>475</v>
      </c>
      <c r="C2"/>
      <c r="D2"/>
      <c r="E2" s="1"/>
      <c r="F2" s="1"/>
    </row>
    <row r="3" spans="2:13" s="200" customFormat="1" ht="21.75" customHeight="1">
      <c r="B3" s="22" t="s">
        <v>476</v>
      </c>
      <c r="C3"/>
      <c r="D3"/>
      <c r="E3" s="1"/>
      <c r="F3" s="1"/>
    </row>
    <row r="4" spans="2:13" s="200" customFormat="1" ht="21.75" customHeight="1">
      <c r="B4" s="22" t="s">
        <v>477</v>
      </c>
      <c r="C4"/>
      <c r="D4"/>
      <c r="E4" s="64" t="s">
        <v>111</v>
      </c>
      <c r="F4" s="67">
        <f ca="1">NOW()</f>
        <v>43573.698526273147</v>
      </c>
    </row>
    <row r="5" spans="2:13" s="200" customFormat="1" ht="21.75" customHeight="1">
      <c r="B5" s="22" t="s">
        <v>36</v>
      </c>
      <c r="C5"/>
      <c r="D5"/>
      <c r="E5" s="1"/>
      <c r="F5" s="1"/>
    </row>
    <row r="6" spans="2:13" s="200" customFormat="1" ht="21.75" customHeight="1">
      <c r="B6"/>
      <c r="C6" s="21"/>
      <c r="D6" s="21"/>
      <c r="F6"/>
      <c r="H6" s="236" t="s">
        <v>216</v>
      </c>
      <c r="K6" s="209" t="s">
        <v>0</v>
      </c>
    </row>
    <row r="7" spans="2:13" s="200" customFormat="1" ht="21.75" customHeight="1">
      <c r="B7" s="201"/>
      <c r="K7" s="210">
        <f>LOOKUP(K14,'BASE DONNE INICIAL'!A:A,'BASE DONNE INICIAL'!P:P)</f>
        <v>1</v>
      </c>
      <c r="L7" s="203"/>
      <c r="M7" s="204"/>
    </row>
    <row r="8" spans="2:13" s="200" customFormat="1" ht="30" customHeight="1">
      <c r="B8" s="202"/>
      <c r="C8" s="202"/>
      <c r="D8" s="202"/>
      <c r="E8" s="202"/>
      <c r="F8" s="202"/>
      <c r="K8" s="210" t="s">
        <v>1</v>
      </c>
      <c r="L8" s="203"/>
      <c r="M8" s="204"/>
    </row>
    <row r="9" spans="2:13" s="200" customFormat="1" ht="30" customHeight="1">
      <c r="B9" s="202"/>
      <c r="C9" s="202"/>
      <c r="D9" s="202"/>
      <c r="E9" s="202"/>
      <c r="F9" s="202"/>
      <c r="H9" s="235" t="s">
        <v>215</v>
      </c>
      <c r="K9" s="210">
        <f>LOOKUP(K14,'BASE DONNE INICIAL'!A:A,'BASE DONNE INICIAL'!O:O)</f>
        <v>1</v>
      </c>
      <c r="L9" s="203"/>
      <c r="M9" s="204"/>
    </row>
    <row r="10" spans="2:13" s="200" customFormat="1" ht="30" customHeight="1">
      <c r="B10" s="202"/>
      <c r="C10" s="202"/>
      <c r="D10" s="202"/>
      <c r="E10" s="202"/>
      <c r="F10" s="202"/>
      <c r="K10" s="210"/>
      <c r="L10" s="203"/>
      <c r="M10" s="204"/>
    </row>
    <row r="11" spans="2:13" s="200" customFormat="1" ht="22.5" customHeight="1">
      <c r="B11" s="225"/>
      <c r="C11" s="225"/>
      <c r="D11" s="225"/>
      <c r="E11" s="240" t="str">
        <f>CONCATENATE("المرجع  شهر :  ","(  ",K16,"  ",I13,"  )")</f>
        <v>المرجع  شهر :  (  أفريل  2019  )</v>
      </c>
      <c r="F11" s="225"/>
      <c r="K11" s="210" t="s">
        <v>7</v>
      </c>
      <c r="L11" s="203"/>
      <c r="M11" s="204"/>
    </row>
    <row r="12" spans="2:13" s="200" customFormat="1" ht="22.5" customHeight="1" thickBot="1">
      <c r="B12" s="225"/>
      <c r="C12" s="225"/>
      <c r="D12" s="225"/>
      <c r="E12" s="198"/>
      <c r="F12" s="225"/>
      <c r="K12" s="217">
        <f>ROUNDDOWN((C33-C34-C32-C28-C26),2)</f>
        <v>183353.38</v>
      </c>
      <c r="L12" s="203"/>
      <c r="M12" s="204"/>
    </row>
    <row r="13" spans="2:13" s="200" customFormat="1" ht="22.5" customHeight="1" thickBot="1">
      <c r="F13" s="204"/>
      <c r="H13" s="234" t="s">
        <v>217</v>
      </c>
      <c r="I13" s="233">
        <v>2019</v>
      </c>
      <c r="K13" s="217">
        <f>((29500+(K12-120000)*35%))/2</f>
        <v>25836.841500000002</v>
      </c>
      <c r="L13" s="203"/>
      <c r="M13" s="204"/>
    </row>
    <row r="14" spans="2:13" s="200" customFormat="1" ht="22.5" customHeight="1" thickBot="1">
      <c r="C14" s="355" t="str">
        <f>CONCATENATE("الإسم واللقب :","  ",LOOKUP(K14,'BASE DONNE INICIAL'!A:A,'BASE DONNE INICIAL'!B:B))</f>
        <v>الإسم واللقب :  بن علي  علي</v>
      </c>
      <c r="D14" s="356"/>
      <c r="E14" s="357" t="str">
        <f>CONCATENATE("الرتبة :","  ",LOOKUP(K14,'BASE DONNE INICIAL'!A:A,'BASE DONNE INICIAL'!D:D))</f>
        <v>الرتبة :  مفتش قسم</v>
      </c>
      <c r="F14" s="204"/>
      <c r="K14" s="213">
        <v>2</v>
      </c>
      <c r="L14" s="203"/>
      <c r="M14" s="204"/>
    </row>
    <row r="15" spans="2:13" s="200" customFormat="1" ht="22.5" customHeight="1" thickBot="1">
      <c r="C15" s="355" t="str">
        <f>CONCATENATE( "الوظيفة :","  ",LOOKUP(K14,'BASE DONNE INICIAL'!A:A,'BASE DONNE INICIAL'!G:G))</f>
        <v>الوظيفة :  مدير ولائي</v>
      </c>
      <c r="D15" s="356"/>
      <c r="E15" s="357" t="str">
        <f>CONCATENATE( "الوظيفة :","  ",LOOKUP(K14,'BASE DONNE INICIAL'!A:A,'BASE DONNE INICIAL'!BO:BO))</f>
        <v>الوظيفة :  ب 1 أ 14 - د 11</v>
      </c>
      <c r="F15" s="204"/>
      <c r="K15" s="213" t="s">
        <v>3</v>
      </c>
      <c r="L15" s="203"/>
      <c r="M15" s="204"/>
    </row>
    <row r="16" spans="2:13" s="200" customFormat="1" ht="22.5" customHeight="1">
      <c r="C16" s="355" t="str">
        <f>CONCATENATE("الحالة العائلية :","  ",LOOKUP(K14,'BASE DONNE INICIAL'!A:A,'BASE DONNE INICIAL'!BL:BL))</f>
        <v>الحالة العائلية :  متزوج (ة) / 4 طفل</v>
      </c>
      <c r="D16" s="356"/>
      <c r="E16" s="357" t="str">
        <f>CONCATENATE("الدرجة :","  ",LOOKUP(K14,'BASE DONNE INICIAL'!A:A,'BASE DONNE INICIAL'!I:I))</f>
        <v>الدرجة :  2</v>
      </c>
      <c r="F16" s="204"/>
      <c r="H16" s="206"/>
      <c r="K16" s="1" t="str">
        <f>LOOKUP(L16,L18:L29,K18:K29)</f>
        <v>أفريل</v>
      </c>
      <c r="L16" s="1">
        <v>4</v>
      </c>
      <c r="M16" s="204"/>
    </row>
    <row r="17" spans="2:14" s="200" customFormat="1" ht="22.5" customHeight="1">
      <c r="C17" s="355" t="str">
        <f>CONCATENATE("الإقامة :","  ",LOOKUP(K14,'BASE DONNE INICIAL'!A:A,'BASE DONNE INICIAL'!E:E))</f>
        <v>الإقامة :  إليزي</v>
      </c>
      <c r="D17" s="356"/>
      <c r="E17" s="357" t="str">
        <f>CONCATENATE("الرقم الإستدلالي :","  ",LOOKUP(K14,'BASE DONNE INICIAL'!A:A,'BASE DONNE INICIAL'!BM:BM))</f>
        <v>الرقم الإستدلالي :  3200 + 320</v>
      </c>
      <c r="F17" s="204"/>
      <c r="H17" s="206"/>
      <c r="L17" s="203"/>
      <c r="M17" s="205"/>
    </row>
    <row r="18" spans="2:14" s="200" customFormat="1" ht="22.5" customHeight="1">
      <c r="F18" s="204"/>
      <c r="H18" s="206"/>
      <c r="K18" s="232" t="s">
        <v>204</v>
      </c>
      <c r="L18" s="1">
        <v>1</v>
      </c>
    </row>
    <row r="19" spans="2:14" s="200" customFormat="1" ht="22.5" customHeight="1">
      <c r="F19" s="204"/>
      <c r="H19" s="206"/>
      <c r="K19" s="1" t="s">
        <v>205</v>
      </c>
      <c r="L19" s="1">
        <v>2</v>
      </c>
    </row>
    <row r="20" spans="2:14" s="200" customFormat="1" ht="27" customHeight="1">
      <c r="E20" s="204"/>
      <c r="F20" s="204"/>
      <c r="H20" s="206"/>
      <c r="K20" s="1" t="s">
        <v>206</v>
      </c>
      <c r="L20" s="1">
        <v>3</v>
      </c>
    </row>
    <row r="21" spans="2:14" s="200" customFormat="1" ht="18">
      <c r="E21" s="205"/>
      <c r="F21" s="205"/>
      <c r="K21" s="1" t="s">
        <v>37</v>
      </c>
      <c r="L21" s="1">
        <v>4</v>
      </c>
    </row>
    <row r="22" spans="2:14" s="200" customFormat="1" ht="26.25" customHeight="1">
      <c r="B22" s="208"/>
      <c r="C22" s="208"/>
      <c r="D22" s="208"/>
      <c r="E22" s="208"/>
      <c r="F22" s="208"/>
      <c r="G22" s="207"/>
      <c r="H22" s="207"/>
      <c r="I22" s="207"/>
      <c r="K22" s="1" t="s">
        <v>209</v>
      </c>
      <c r="L22" s="1">
        <v>5</v>
      </c>
    </row>
    <row r="23" spans="2:14" s="200" customFormat="1" ht="27.75" customHeight="1">
      <c r="B23" s="227" t="s">
        <v>2</v>
      </c>
      <c r="C23" s="66">
        <f>LOOKUP(K14,'BASE DONNE INICIAL'!A:A,'BASE DONNE INICIAL'!AN:AN)</f>
        <v>60800</v>
      </c>
      <c r="D23" s="66">
        <f>C23*12</f>
        <v>729600</v>
      </c>
      <c r="E23" s="226" t="s">
        <v>190</v>
      </c>
      <c r="F23" s="211"/>
      <c r="G23" s="207"/>
      <c r="H23" s="231"/>
      <c r="I23" s="207"/>
      <c r="K23" s="1" t="s">
        <v>208</v>
      </c>
      <c r="L23" s="1">
        <v>6</v>
      </c>
    </row>
    <row r="24" spans="2:14" s="200" customFormat="1" ht="27.75" customHeight="1">
      <c r="B24" s="227" t="s">
        <v>4</v>
      </c>
      <c r="C24" s="66">
        <f>LOOKUP(K14,'BASE DONNE INICIAL'!A:A,'BASE DONNE INICIAL'!AO:AO)</f>
        <v>6080</v>
      </c>
      <c r="D24" s="66">
        <f t="shared" ref="D24:D40" si="0">C24*12</f>
        <v>72960</v>
      </c>
      <c r="E24" s="226" t="s">
        <v>189</v>
      </c>
      <c r="F24" s="211"/>
      <c r="G24" s="207"/>
      <c r="H24" s="207"/>
      <c r="I24" s="207"/>
      <c r="J24" s="214"/>
      <c r="K24" s="1" t="s">
        <v>210</v>
      </c>
      <c r="L24" s="1">
        <v>7</v>
      </c>
    </row>
    <row r="25" spans="2:14" s="200" customFormat="1" ht="26.25" customHeight="1">
      <c r="B25" s="228" t="s">
        <v>5</v>
      </c>
      <c r="C25" s="215">
        <f>SUM(C23:C24)</f>
        <v>66880</v>
      </c>
      <c r="D25" s="215">
        <f t="shared" si="0"/>
        <v>802560</v>
      </c>
      <c r="E25" s="229" t="s">
        <v>197</v>
      </c>
      <c r="F25" s="215"/>
      <c r="K25" s="1" t="s">
        <v>207</v>
      </c>
      <c r="L25" s="1">
        <v>8</v>
      </c>
    </row>
    <row r="26" spans="2:14" s="200" customFormat="1" ht="24.75" customHeight="1">
      <c r="B26" s="227" t="s">
        <v>6</v>
      </c>
      <c r="C26" s="66">
        <f>LOOKUP(K14,'BASE DONNE INICIAL'!A:A,'BASE DONNE INICIAL'!AQ:AQ)</f>
        <v>3849.9999999999995</v>
      </c>
      <c r="D26" s="66">
        <f t="shared" si="0"/>
        <v>46199.999999999993</v>
      </c>
      <c r="E26" s="226" t="s">
        <v>186</v>
      </c>
      <c r="F26" s="211"/>
      <c r="J26" s="214"/>
      <c r="K26" s="1" t="s">
        <v>211</v>
      </c>
      <c r="L26" s="1">
        <v>9</v>
      </c>
    </row>
    <row r="27" spans="2:14" s="200" customFormat="1" ht="24.75" customHeight="1">
      <c r="B27" s="227" t="s">
        <v>201</v>
      </c>
      <c r="C27" s="66">
        <f>LOOKUP(K14,'BASE DONNE INICIAL'!A:A,'BASE DONNE INICIAL'!AR:AR)</f>
        <v>34668</v>
      </c>
      <c r="D27" s="66">
        <f t="shared" si="0"/>
        <v>416016</v>
      </c>
      <c r="E27" s="226" t="s">
        <v>187</v>
      </c>
      <c r="F27" s="211"/>
      <c r="J27" s="214"/>
      <c r="K27" s="1" t="s">
        <v>212</v>
      </c>
      <c r="L27" s="1">
        <v>10</v>
      </c>
    </row>
    <row r="28" spans="2:14" s="200" customFormat="1" ht="24.75" customHeight="1">
      <c r="B28" s="227" t="s">
        <v>8</v>
      </c>
      <c r="C28" s="66">
        <f>LOOKUP(K14,'BASE DONNE INICIAL'!A:A,'BASE DONNE INICIAL'!N:N)</f>
        <v>8000</v>
      </c>
      <c r="D28" s="66">
        <f t="shared" si="0"/>
        <v>96000</v>
      </c>
      <c r="E28" s="226" t="s">
        <v>199</v>
      </c>
      <c r="F28" s="211"/>
      <c r="J28" s="214"/>
      <c r="K28" s="1" t="s">
        <v>213</v>
      </c>
      <c r="L28" s="1">
        <v>11</v>
      </c>
    </row>
    <row r="29" spans="2:14" s="200" customFormat="1" ht="24.75" customHeight="1">
      <c r="B29" s="227" t="s">
        <v>9</v>
      </c>
      <c r="C29" s="66">
        <f>LOOKUP(K14,'BASE DONNE INICIAL'!A:A,'BASE DONNE INICIAL'!BE:BE)</f>
        <v>33440</v>
      </c>
      <c r="D29" s="66">
        <f t="shared" si="0"/>
        <v>401280</v>
      </c>
      <c r="E29" s="226" t="s">
        <v>185</v>
      </c>
      <c r="F29" s="218"/>
      <c r="J29" s="214"/>
      <c r="K29" s="1" t="s">
        <v>214</v>
      </c>
      <c r="L29" s="1">
        <v>12</v>
      </c>
    </row>
    <row r="30" spans="2:14" s="200" customFormat="1" ht="24.75" customHeight="1">
      <c r="B30" s="227" t="s">
        <v>10</v>
      </c>
      <c r="C30" s="66">
        <f>LOOKUP(K14,'BASE DONNE INICIAL'!A:A,'BASE DONNE INICIAL'!BC:BC)</f>
        <v>33440</v>
      </c>
      <c r="D30" s="66">
        <f t="shared" si="0"/>
        <v>401280</v>
      </c>
      <c r="E30" s="226" t="s">
        <v>184</v>
      </c>
      <c r="F30" s="211"/>
      <c r="J30" s="214"/>
    </row>
    <row r="31" spans="2:14" s="200" customFormat="1" ht="24.75" customHeight="1">
      <c r="B31" s="227" t="s">
        <v>11</v>
      </c>
      <c r="C31" s="66">
        <f>LOOKUP(K14,'BASE DONNE INICIAL'!A:A,'BASE DONNE INICIAL'!BD:BD)</f>
        <v>33440</v>
      </c>
      <c r="D31" s="66">
        <f t="shared" si="0"/>
        <v>401280</v>
      </c>
      <c r="E31" s="226" t="s">
        <v>183</v>
      </c>
      <c r="F31" s="211"/>
      <c r="J31" s="214"/>
      <c r="K31" s="16"/>
      <c r="L31" s="1"/>
      <c r="M31" s="1"/>
      <c r="N31" s="1"/>
    </row>
    <row r="32" spans="2:14" s="200" customFormat="1" ht="24.75" customHeight="1">
      <c r="B32" s="227" t="s">
        <v>12</v>
      </c>
      <c r="C32" s="211">
        <f>LOOKUP(K14,'BASE DONNE INICIAL'!A:A,'BASE DONNE INICIAL'!AK:AK)</f>
        <v>2033.75</v>
      </c>
      <c r="D32" s="66">
        <f t="shared" si="0"/>
        <v>24405</v>
      </c>
      <c r="E32" s="226" t="s">
        <v>188</v>
      </c>
      <c r="F32" s="211"/>
      <c r="J32" s="214"/>
    </row>
    <row r="33" spans="2:13" s="200" customFormat="1" ht="26.25" customHeight="1">
      <c r="B33" s="228" t="s">
        <v>13</v>
      </c>
      <c r="C33" s="212">
        <f>SUM(C25:C32)</f>
        <v>215751.75</v>
      </c>
      <c r="D33" s="212">
        <f t="shared" si="0"/>
        <v>2589021</v>
      </c>
      <c r="E33" s="230" t="s">
        <v>196</v>
      </c>
      <c r="F33" s="212"/>
      <c r="L33" s="216"/>
      <c r="M33" s="214"/>
    </row>
    <row r="34" spans="2:13" s="200" customFormat="1" ht="23.25" customHeight="1">
      <c r="B34" s="227" t="s">
        <v>202</v>
      </c>
      <c r="C34" s="211">
        <f>(C33-C32-C28)*9%</f>
        <v>18514.62</v>
      </c>
      <c r="D34" s="66">
        <f t="shared" si="0"/>
        <v>222175.44</v>
      </c>
      <c r="E34" s="226" t="s">
        <v>193</v>
      </c>
      <c r="F34" s="211"/>
      <c r="J34" s="214"/>
    </row>
    <row r="35" spans="2:13" s="200" customFormat="1" ht="23.25" customHeight="1">
      <c r="B35" s="227" t="s">
        <v>15</v>
      </c>
      <c r="C35" s="211">
        <f>K13</f>
        <v>25836.841500000002</v>
      </c>
      <c r="D35" s="66">
        <f t="shared" si="0"/>
        <v>310042.098</v>
      </c>
      <c r="E35" s="226" t="s">
        <v>191</v>
      </c>
      <c r="F35" s="211"/>
      <c r="J35" s="214"/>
    </row>
    <row r="36" spans="2:13" s="200" customFormat="1" ht="23.25" customHeight="1">
      <c r="B36" s="227" t="s">
        <v>203</v>
      </c>
      <c r="C36" s="211">
        <f>IF(K7=1,(C33-C32-C28)*1.5%,0)</f>
        <v>3085.77</v>
      </c>
      <c r="D36" s="66">
        <f t="shared" si="0"/>
        <v>37029.24</v>
      </c>
      <c r="E36" s="226" t="s">
        <v>192</v>
      </c>
      <c r="F36" s="211"/>
      <c r="J36" s="214"/>
    </row>
    <row r="37" spans="2:13" s="200" customFormat="1" ht="23.25" customHeight="1">
      <c r="B37" s="227" t="s">
        <v>17</v>
      </c>
      <c r="C37" s="211">
        <f>(C33-C32-C28)*1%</f>
        <v>2057.1799999999998</v>
      </c>
      <c r="D37" s="66">
        <f t="shared" si="0"/>
        <v>24686.159999999996</v>
      </c>
      <c r="E37" s="226" t="s">
        <v>194</v>
      </c>
      <c r="F37" s="211"/>
      <c r="J37" s="214"/>
    </row>
    <row r="38" spans="2:13" s="200" customFormat="1" ht="23.25" customHeight="1">
      <c r="B38" s="227" t="s">
        <v>18</v>
      </c>
      <c r="C38" s="211">
        <f>IF(K9=1,(9532.81),0)</f>
        <v>9532.81</v>
      </c>
      <c r="D38" s="66">
        <f t="shared" si="0"/>
        <v>114393.72</v>
      </c>
      <c r="E38" s="226" t="s">
        <v>200</v>
      </c>
      <c r="F38" s="211"/>
      <c r="J38" s="214"/>
      <c r="L38" s="219"/>
    </row>
    <row r="39" spans="2:13" s="200" customFormat="1" ht="26.25" customHeight="1">
      <c r="B39" s="228" t="s">
        <v>19</v>
      </c>
      <c r="C39" s="212">
        <f>SUM(C34:C38)</f>
        <v>59027.2215</v>
      </c>
      <c r="D39" s="212">
        <f t="shared" si="0"/>
        <v>708326.65800000005</v>
      </c>
      <c r="E39" s="230" t="s">
        <v>198</v>
      </c>
      <c r="F39" s="212"/>
      <c r="K39" s="216"/>
      <c r="L39" s="216"/>
      <c r="M39" s="214"/>
    </row>
    <row r="40" spans="2:13" s="200" customFormat="1" ht="26.25" customHeight="1">
      <c r="B40" s="228" t="s">
        <v>20</v>
      </c>
      <c r="C40" s="212">
        <f>C33-C39</f>
        <v>156724.52850000001</v>
      </c>
      <c r="D40" s="212">
        <f t="shared" si="0"/>
        <v>1880694.3420000002</v>
      </c>
      <c r="E40" s="230" t="s">
        <v>195</v>
      </c>
      <c r="F40" s="212"/>
      <c r="K40" s="216"/>
      <c r="L40" s="216"/>
      <c r="M40" s="214"/>
    </row>
    <row r="41" spans="2:13" s="200" customFormat="1" ht="30.75" customHeight="1">
      <c r="B41" s="220"/>
      <c r="C41" s="221"/>
      <c r="D41" s="221"/>
      <c r="E41" s="221"/>
      <c r="F41" s="221"/>
    </row>
    <row r="42" spans="2:13" s="200" customFormat="1" ht="30.75" customHeight="1">
      <c r="B42" s="222"/>
      <c r="C42" s="222"/>
      <c r="D42" s="222"/>
      <c r="E42" s="222"/>
      <c r="F42" s="222"/>
    </row>
    <row r="43" spans="2:13" s="200" customFormat="1" ht="30.75" customHeight="1">
      <c r="B43" s="220"/>
      <c r="C43" s="221"/>
      <c r="D43" s="221"/>
      <c r="E43" s="221"/>
      <c r="F43" s="221"/>
    </row>
    <row r="44" spans="2:13" s="200" customFormat="1" ht="30.75" customHeight="1">
      <c r="B44" s="220"/>
      <c r="C44" s="221"/>
      <c r="D44" s="221"/>
      <c r="E44" s="221"/>
      <c r="F44" s="221"/>
    </row>
    <row r="45" spans="2:13" s="200" customFormat="1" ht="30.75" customHeight="1">
      <c r="B45" s="220"/>
      <c r="C45" s="221"/>
      <c r="D45" s="221"/>
      <c r="E45" s="221"/>
      <c r="F45" s="221"/>
    </row>
    <row r="46" spans="2:13" s="200" customFormat="1" ht="30.75" customHeight="1">
      <c r="B46" s="220"/>
      <c r="C46" s="221"/>
      <c r="D46" s="221"/>
      <c r="E46" s="221"/>
      <c r="F46" s="221"/>
    </row>
  </sheetData>
  <mergeCells count="1">
    <mergeCell ref="B1:F1"/>
  </mergeCells>
  <printOptions horizontalCentered="1"/>
  <pageMargins left="0" right="0" top="0" bottom="0" header="0.51181102362204722" footer="0.51181102362204722"/>
  <pageSetup paperSize="9" scale="62" orientation="portrait" horizontalDpi="180" verticalDpi="18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6</xdr:col>
                    <xdr:colOff>200025</xdr:colOff>
                    <xdr:row>6</xdr:row>
                    <xdr:rowOff>0</xdr:rowOff>
                  </from>
                  <to>
                    <xdr:col>9</xdr:col>
                    <xdr:colOff>133350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Drop Down 2">
              <controlPr defaultSize="0" autoLine="0" autoPict="0">
                <anchor moveWithCells="1">
                  <from>
                    <xdr:col>6</xdr:col>
                    <xdr:colOff>219075</xdr:colOff>
                    <xdr:row>9</xdr:row>
                    <xdr:rowOff>104775</xdr:rowOff>
                  </from>
                  <to>
                    <xdr:col>9</xdr:col>
                    <xdr:colOff>152400</xdr:colOff>
                    <xdr:row>10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28"/>
  <sheetViews>
    <sheetView rightToLeft="1" view="pageBreakPreview" topLeftCell="A4" zoomScale="115" zoomScaleSheetLayoutView="115" workbookViewId="0"/>
  </sheetViews>
  <sheetFormatPr baseColWidth="10" defaultRowHeight="15"/>
  <cols>
    <col min="1" max="1" width="4" customWidth="1"/>
    <col min="2" max="2" width="13.85546875" customWidth="1"/>
    <col min="7" max="7" width="20" bestFit="1" customWidth="1"/>
    <col min="12" max="12" width="0" hidden="1" customWidth="1"/>
    <col min="14" max="14" width="22.5703125" customWidth="1"/>
  </cols>
  <sheetData>
    <row r="2" spans="2:15" ht="26.25">
      <c r="B2" s="758" t="s">
        <v>112</v>
      </c>
      <c r="C2" s="758"/>
      <c r="D2" s="758"/>
      <c r="E2" s="758"/>
      <c r="F2" s="758"/>
      <c r="G2" s="758"/>
      <c r="H2" s="758"/>
      <c r="I2" s="366"/>
      <c r="L2" s="359">
        <v>1</v>
      </c>
    </row>
    <row r="3" spans="2:15" ht="18.75">
      <c r="J3" s="369" t="s">
        <v>216</v>
      </c>
    </row>
    <row r="4" spans="2:15" ht="26.25">
      <c r="B4" s="22" t="s">
        <v>475</v>
      </c>
      <c r="L4" s="358" t="str">
        <f>LOOKUP(L2,'BASE DONNE INICIAL'!A:A,'BASE DONNE INICIAL'!B:B)</f>
        <v>بن محمد  محمد</v>
      </c>
      <c r="M4" s="358" t="s">
        <v>467</v>
      </c>
    </row>
    <row r="5" spans="2:15" ht="26.25">
      <c r="B5" s="22" t="s">
        <v>476</v>
      </c>
      <c r="L5" s="361">
        <f>LOOKUP(L2,'BASE DONNE INICIAL'!A:A,'BASE DONNE INICIAL'!T:T)</f>
        <v>43101</v>
      </c>
      <c r="M5" s="358" t="s">
        <v>467</v>
      </c>
    </row>
    <row r="6" spans="2:15" ht="26.25">
      <c r="B6" s="22" t="s">
        <v>477</v>
      </c>
      <c r="L6" s="358" t="str">
        <f>LOOKUP(L2,'BASE DONNE INICIAL'!A:A,'BASE DONNE INICIAL'!W:W)</f>
        <v>ولاية ........  بلدية  ,,,,,,,,,,,,</v>
      </c>
      <c r="M6" s="358" t="s">
        <v>467</v>
      </c>
    </row>
    <row r="7" spans="2:15" ht="26.25">
      <c r="B7" s="22" t="s">
        <v>36</v>
      </c>
      <c r="C7" s="360"/>
      <c r="D7" s="360"/>
      <c r="E7" s="360"/>
      <c r="L7" s="358" t="str">
        <f>LOOKUP(L2,'BASE DONNE INICIAL'!A:A,'BASE DONNE INICIAL'!D:D)</f>
        <v>مفتش رئيس</v>
      </c>
      <c r="M7" s="358" t="s">
        <v>467</v>
      </c>
    </row>
    <row r="8" spans="2:15" ht="21">
      <c r="L8" s="358" t="str">
        <f>LOOKUP(L2,'BASE DONNE INICIAL'!A:A,'BASE DONNE INICIAL'!G:G)</f>
        <v>مدير ولائي</v>
      </c>
      <c r="M8" s="358" t="s">
        <v>467</v>
      </c>
    </row>
    <row r="9" spans="2:15" ht="23.25">
      <c r="L9" s="361">
        <f>LOOKUP(L2,'BASE DONNE INICIAL'!A:A,'BASE DONNE INICIAL'!V:V)</f>
        <v>36526</v>
      </c>
      <c r="M9" s="358" t="s">
        <v>467</v>
      </c>
      <c r="O9" s="360"/>
    </row>
    <row r="14" spans="2:15" ht="26.25">
      <c r="C14" s="362" t="s">
        <v>478</v>
      </c>
    </row>
    <row r="15" spans="2:15" ht="23.25">
      <c r="C15" s="360"/>
    </row>
    <row r="16" spans="2:15" ht="32.25">
      <c r="B16" s="22" t="s">
        <v>471</v>
      </c>
      <c r="C16" s="367" t="str">
        <f>L4</f>
        <v>بن محمد  محمد</v>
      </c>
      <c r="D16" s="362"/>
      <c r="E16" s="362"/>
      <c r="F16" s="22" t="s">
        <v>465</v>
      </c>
      <c r="G16" s="368">
        <f>L5</f>
        <v>43101</v>
      </c>
      <c r="H16" s="362"/>
    </row>
    <row r="17" spans="2:9" ht="32.25">
      <c r="B17" s="22" t="s">
        <v>466</v>
      </c>
      <c r="C17" s="367" t="str">
        <f>L6</f>
        <v>ولاية ........  بلدية  ,,,,,,,,,,,,</v>
      </c>
      <c r="D17" s="362"/>
      <c r="E17" s="362"/>
      <c r="F17" s="362"/>
      <c r="G17" s="362"/>
      <c r="H17" s="362"/>
    </row>
    <row r="18" spans="2:9" ht="32.25">
      <c r="B18" s="22" t="s">
        <v>470</v>
      </c>
      <c r="C18" s="367" t="str">
        <f>L7</f>
        <v>مفتش رئيس</v>
      </c>
      <c r="D18" s="362"/>
      <c r="E18" s="362"/>
      <c r="F18" s="22" t="s">
        <v>472</v>
      </c>
      <c r="G18" s="370" t="str">
        <f>IF(OR(L8=0,L8=""),"/",L8)</f>
        <v>مدير ولائي</v>
      </c>
      <c r="H18" s="362"/>
    </row>
    <row r="19" spans="2:9" ht="26.25">
      <c r="B19" s="362"/>
      <c r="C19" s="363"/>
      <c r="D19" s="22"/>
      <c r="E19" s="362"/>
      <c r="F19" s="362"/>
      <c r="G19" s="362"/>
      <c r="H19" s="362"/>
    </row>
    <row r="20" spans="2:9" ht="27">
      <c r="B20" s="362"/>
      <c r="C20" s="22" t="s">
        <v>473</v>
      </c>
      <c r="D20" s="22"/>
      <c r="E20" s="362"/>
      <c r="G20" s="368">
        <f>L9</f>
        <v>36526</v>
      </c>
    </row>
    <row r="21" spans="2:9" ht="26.25">
      <c r="C21" s="22" t="s">
        <v>468</v>
      </c>
      <c r="D21" s="360"/>
    </row>
    <row r="22" spans="2:9" ht="23.25">
      <c r="C22" s="360"/>
      <c r="D22" s="360"/>
    </row>
    <row r="23" spans="2:9" ht="23.25">
      <c r="B23" s="360"/>
      <c r="C23" s="360"/>
      <c r="D23" s="360"/>
    </row>
    <row r="24" spans="2:9" ht="27.75" customHeight="1">
      <c r="B24" s="759" t="s">
        <v>474</v>
      </c>
      <c r="C24" s="759"/>
      <c r="D24" s="759"/>
      <c r="E24" s="759"/>
      <c r="F24" s="759"/>
      <c r="G24" s="759"/>
      <c r="H24" s="365"/>
      <c r="I24" s="365"/>
    </row>
    <row r="25" spans="2:9" ht="27.75" customHeight="1">
      <c r="B25" s="759"/>
      <c r="C25" s="759"/>
      <c r="D25" s="759"/>
      <c r="E25" s="759"/>
      <c r="F25" s="759"/>
      <c r="G25" s="759"/>
      <c r="H25" s="365"/>
      <c r="I25" s="365"/>
    </row>
    <row r="26" spans="2:9" ht="23.25">
      <c r="B26" s="360"/>
    </row>
    <row r="28" spans="2:9" ht="32.25">
      <c r="G28" s="364" t="s">
        <v>469</v>
      </c>
    </row>
  </sheetData>
  <mergeCells count="2">
    <mergeCell ref="B2:H2"/>
    <mergeCell ref="B24:G25"/>
  </mergeCells>
  <printOptions horizontalCentered="1"/>
  <pageMargins left="0.39370078740157483" right="0.39370078740157483" top="0.74803149606299213" bottom="0.74803149606299213" header="0.19685039370078741" footer="0.19685039370078741"/>
  <pageSetup paperSize="9" orientation="portrait" horizontalDpi="180" verticalDpi="18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00" r:id="rId4" name="Drop Down 12">
              <controlPr defaultSize="0" autoLine="0" autoPict="0">
                <anchor moveWithCells="1">
                  <from>
                    <xdr:col>8</xdr:col>
                    <xdr:colOff>447675</xdr:colOff>
                    <xdr:row>3</xdr:row>
                    <xdr:rowOff>85725</xdr:rowOff>
                  </from>
                  <to>
                    <xdr:col>10</xdr:col>
                    <xdr:colOff>314325</xdr:colOff>
                    <xdr:row>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AS69"/>
  <sheetViews>
    <sheetView rightToLeft="1" topLeftCell="AF1" workbookViewId="0">
      <pane ySplit="1" topLeftCell="A2" activePane="bottomLeft" state="frozen"/>
      <selection pane="bottomLeft" activeCell="AG4" sqref="AG4:AS20"/>
    </sheetView>
  </sheetViews>
  <sheetFormatPr baseColWidth="10" defaultRowHeight="18"/>
  <cols>
    <col min="1" max="1" width="11.42578125" style="352"/>
    <col min="2" max="2" width="35.85546875" style="300" customWidth="1"/>
    <col min="3" max="3" width="10.85546875" style="301" customWidth="1"/>
    <col min="4" max="6" width="11.7109375" style="302" customWidth="1"/>
    <col min="7" max="7" width="9.7109375" style="302" customWidth="1"/>
    <col min="8" max="8" width="10.140625" style="302" customWidth="1"/>
    <col min="9" max="10" width="14" style="339" customWidth="1"/>
    <col min="11" max="11" width="15" style="304" customWidth="1"/>
    <col min="12" max="12" width="9.85546875" style="302" customWidth="1"/>
    <col min="13" max="13" width="8.85546875" style="302" customWidth="1"/>
    <col min="14" max="14" width="8.85546875" style="304" customWidth="1"/>
    <col min="15" max="16384" width="11.42578125" style="306"/>
  </cols>
  <sheetData>
    <row r="1" spans="1:45" s="297" customFormat="1" ht="78.75">
      <c r="A1" s="296" t="s">
        <v>327</v>
      </c>
      <c r="B1" s="296" t="s">
        <v>328</v>
      </c>
      <c r="C1" s="297" t="s">
        <v>329</v>
      </c>
      <c r="D1" s="297" t="s">
        <v>330</v>
      </c>
      <c r="E1" s="297" t="s">
        <v>331</v>
      </c>
      <c r="F1" s="297" t="s">
        <v>332</v>
      </c>
      <c r="G1" s="297" t="s">
        <v>333</v>
      </c>
      <c r="H1" s="297" t="s">
        <v>334</v>
      </c>
      <c r="I1" s="298"/>
      <c r="J1" s="298"/>
      <c r="K1" s="297" t="s">
        <v>335</v>
      </c>
      <c r="L1" s="297" t="s">
        <v>336</v>
      </c>
      <c r="M1" s="297" t="s">
        <v>337</v>
      </c>
      <c r="N1" s="297" t="s">
        <v>262</v>
      </c>
      <c r="O1" s="297" t="s">
        <v>338</v>
      </c>
      <c r="P1" s="297" t="s">
        <v>339</v>
      </c>
      <c r="Q1" s="297" t="s">
        <v>26</v>
      </c>
      <c r="R1" s="297" t="s">
        <v>27</v>
      </c>
      <c r="S1" s="297" t="s">
        <v>28</v>
      </c>
      <c r="T1" s="297" t="s">
        <v>29</v>
      </c>
      <c r="U1" s="297" t="s">
        <v>30</v>
      </c>
      <c r="V1" s="297" t="s">
        <v>340</v>
      </c>
      <c r="W1" s="297" t="s">
        <v>32</v>
      </c>
      <c r="X1" s="297" t="s">
        <v>34</v>
      </c>
      <c r="Y1" s="297" t="s">
        <v>35</v>
      </c>
      <c r="Z1" s="297" t="s">
        <v>341</v>
      </c>
      <c r="AA1" s="297" t="s">
        <v>342</v>
      </c>
      <c r="AB1" s="297" t="s">
        <v>242</v>
      </c>
      <c r="AC1" s="297" t="s">
        <v>333</v>
      </c>
      <c r="AD1" s="297" t="s">
        <v>343</v>
      </c>
      <c r="AE1" s="297" t="s">
        <v>244</v>
      </c>
    </row>
    <row r="2" spans="1:45" ht="20.25" customHeight="1" thickBot="1">
      <c r="A2" s="299">
        <v>1</v>
      </c>
      <c r="B2" s="300" t="s">
        <v>344</v>
      </c>
      <c r="C2" s="301" t="s">
        <v>345</v>
      </c>
      <c r="D2" s="302" t="s">
        <v>346</v>
      </c>
      <c r="E2" s="302">
        <v>16</v>
      </c>
      <c r="F2" s="302" t="str">
        <f>CONCATENATE(D2," ",E2)</f>
        <v>أ 16</v>
      </c>
      <c r="G2" s="302">
        <v>713</v>
      </c>
      <c r="H2" s="302" t="s">
        <v>347</v>
      </c>
      <c r="I2" s="303">
        <f t="shared" ref="I2:I11" si="0">J2*35%</f>
        <v>2555</v>
      </c>
      <c r="J2" s="303">
        <v>7300</v>
      </c>
      <c r="K2" s="304" t="s">
        <v>288</v>
      </c>
      <c r="L2" s="302">
        <v>195</v>
      </c>
      <c r="M2" s="302" t="s">
        <v>348</v>
      </c>
      <c r="N2" s="304">
        <v>4000</v>
      </c>
      <c r="O2" s="305">
        <v>0.8</v>
      </c>
      <c r="P2" s="305">
        <v>0.9</v>
      </c>
      <c r="Q2" s="306">
        <f>IF(E2=1,7700,IF(E2=2,7400,IF(E2=3,6900,IF(E2=4,6400,IF(E2=5,5700,IF(E2=6,5000,IF(OR(E2=7,E2=8),3800,IF(E2&gt;=11,1500,3100))))))))</f>
        <v>1500</v>
      </c>
      <c r="R2" s="305">
        <f>IF(C2="CG",0.4,IF(OR(C2="CM",C2="CI"),0.25,0))</f>
        <v>0.4</v>
      </c>
      <c r="S2" s="305">
        <f>IF(C2="CTG",(0.4),IF(OR(C2="CTM",C2="CTI"),(0.25),0))</f>
        <v>0</v>
      </c>
      <c r="T2" s="305">
        <f>IF(OR(B2="عامل مهني من الصنف الثالث",B2="عامل مهني من الصنف الثاني",B2="عامل مهني من الصنف الأول",B2="عامل مهني خارج الصنف"),(0.25),0)</f>
        <v>0</v>
      </c>
      <c r="U2" s="305">
        <f>IF(OR(B2="سائق سيارة من الصنف الثاني",B2="سائق سيارة من الصنف الأول",B2="حاجب",B2="حاجب رئيسي"),(0.25),0)</f>
        <v>0</v>
      </c>
      <c r="V2" s="305">
        <f>IF(C2="TG",(0.4),IF(OR(C2="TI",C2="TM",C2="TS"),(0.3),0))</f>
        <v>0</v>
      </c>
      <c r="W2" s="305">
        <f>IF(OR(C2="TG",C2="TI",C2="TM",C2="TS"),(0.25),0)</f>
        <v>0</v>
      </c>
      <c r="X2" s="307">
        <f t="shared" ref="X2:X48" si="1">IF(OR(C2="CG",C2="CTG",C2="CS",C2="CTS",C2="CM",C2="CTM",C2="CI",C2="CTI",C2="CH",C2="OP",C2="V"),(0.1),0)</f>
        <v>0.1</v>
      </c>
      <c r="Y2" s="305">
        <f>IF(C2="D",0, 20%)</f>
        <v>0.2</v>
      </c>
      <c r="Z2" s="306">
        <v>0</v>
      </c>
      <c r="AA2" s="304" t="s">
        <v>281</v>
      </c>
      <c r="AB2" s="304" t="s">
        <v>349</v>
      </c>
      <c r="AC2" s="304">
        <v>3200</v>
      </c>
      <c r="AD2" s="304">
        <v>1</v>
      </c>
      <c r="AE2" s="304">
        <f>3360-3200</f>
        <v>160</v>
      </c>
      <c r="AF2" s="308"/>
      <c r="AG2" s="309"/>
      <c r="AH2" s="309"/>
      <c r="AI2" s="309"/>
      <c r="AJ2" s="309"/>
      <c r="AK2" s="309"/>
      <c r="AL2" s="309"/>
      <c r="AM2" s="309"/>
      <c r="AN2" s="309"/>
      <c r="AO2" s="309"/>
      <c r="AP2" s="309"/>
      <c r="AQ2" s="309"/>
      <c r="AR2" s="309"/>
      <c r="AS2" s="310"/>
    </row>
    <row r="3" spans="1:45" ht="19.5" thickBot="1">
      <c r="A3" s="299">
        <f>A2+1</f>
        <v>2</v>
      </c>
      <c r="B3" s="300" t="s">
        <v>350</v>
      </c>
      <c r="C3" s="301" t="s">
        <v>351</v>
      </c>
      <c r="D3" s="302" t="s">
        <v>346</v>
      </c>
      <c r="E3" s="302">
        <v>16</v>
      </c>
      <c r="F3" s="302" t="str">
        <f t="shared" ref="F3:F49" si="2">CONCATENATE(D3," ",E3)</f>
        <v>أ 16</v>
      </c>
      <c r="G3" s="302">
        <v>713</v>
      </c>
      <c r="H3" s="302" t="s">
        <v>347</v>
      </c>
      <c r="I3" s="303">
        <f t="shared" si="0"/>
        <v>2555</v>
      </c>
      <c r="J3" s="303">
        <v>7300</v>
      </c>
      <c r="K3" s="304" t="s">
        <v>301</v>
      </c>
      <c r="L3" s="302">
        <v>195</v>
      </c>
      <c r="M3" s="302" t="s">
        <v>348</v>
      </c>
      <c r="O3" s="305">
        <v>0.8</v>
      </c>
      <c r="P3" s="305">
        <v>0.9</v>
      </c>
      <c r="Q3" s="306">
        <f t="shared" ref="Q3:Q49" si="3">IF(E3=1,7700,IF(E3=2,7400,IF(E3=3,6900,IF(E3=4,6400,IF(E3=5,5700,IF(E3=6,5000,IF(OR(E3=7,E3=8),3800,IF(E3&gt;=11,1500,3100))))))))</f>
        <v>1500</v>
      </c>
      <c r="R3" s="305">
        <f t="shared" ref="R3:R64" si="4">IF(C3="CG",0.4,IF(OR(C3="CM",C3="CI"),0.25,0))</f>
        <v>0</v>
      </c>
      <c r="S3" s="305">
        <f t="shared" ref="S3:S64" si="5">IF(C3="CTG",(0.4),IF(OR(C3="CTM",C3="CTI"),(0.25),0))</f>
        <v>0</v>
      </c>
      <c r="T3" s="305">
        <f t="shared" ref="T3:T64" si="6">IF(OR(B3="عامل مهني من الصنف الثالث",B3="عامل مهني من الصنف الثاني",B3="عامل مهني من الصنف الأول",B3="عامل مهني خارج الصنف"),(0.25),0)</f>
        <v>0</v>
      </c>
      <c r="U3" s="305">
        <f t="shared" ref="U3:U64" si="7">IF(OR(B3="سائق سيارة من الصنف الثاني",B3="سائق سيارة من الصنف الأول",B3="حاجب",B3="حاجب رئيسي"),(0.25),0)</f>
        <v>0</v>
      </c>
      <c r="V3" s="305">
        <f t="shared" ref="V3:V64" si="8">IF(C3="TG",(0.4),IF(OR(C3="TI",C3="TM",C3="TS"),(0.3),0))</f>
        <v>0.4</v>
      </c>
      <c r="W3" s="305">
        <f t="shared" ref="W3:W64" si="9">IF(OR(C3="TG",C3="TI",C3="TM",C3="TS"),(0.25),0)</f>
        <v>0.25</v>
      </c>
      <c r="X3" s="307">
        <f t="shared" si="1"/>
        <v>0</v>
      </c>
      <c r="Y3" s="305">
        <f t="shared" ref="Y3:Y64" si="10">IF(C3="D",0, 20%)</f>
        <v>0.2</v>
      </c>
      <c r="AA3" s="304"/>
      <c r="AB3" s="304"/>
      <c r="AC3" s="304"/>
      <c r="AD3" s="304">
        <v>2</v>
      </c>
      <c r="AE3" s="311">
        <f>3520-3200</f>
        <v>320</v>
      </c>
      <c r="AF3" s="312"/>
      <c r="AG3" s="313">
        <v>0</v>
      </c>
      <c r="AH3" s="313" t="s">
        <v>352</v>
      </c>
      <c r="AI3" s="314" t="s">
        <v>353</v>
      </c>
      <c r="AJ3" s="315" t="s">
        <v>354</v>
      </c>
      <c r="AK3" s="316" t="s">
        <v>355</v>
      </c>
      <c r="AL3" s="317" t="s">
        <v>356</v>
      </c>
      <c r="AM3" s="317" t="s">
        <v>357</v>
      </c>
      <c r="AN3" s="317" t="s">
        <v>358</v>
      </c>
      <c r="AO3" s="317" t="s">
        <v>359</v>
      </c>
      <c r="AP3" s="317" t="s">
        <v>360</v>
      </c>
      <c r="AQ3" s="317" t="s">
        <v>361</v>
      </c>
      <c r="AR3" s="318" t="s">
        <v>362</v>
      </c>
      <c r="AS3" s="319" t="s">
        <v>363</v>
      </c>
    </row>
    <row r="4" spans="1:45" ht="19.5" thickBot="1">
      <c r="A4" s="299">
        <f t="shared" ref="A4:A64" si="11">A3+1</f>
        <v>3</v>
      </c>
      <c r="B4" s="300" t="s">
        <v>364</v>
      </c>
      <c r="C4" s="301" t="s">
        <v>365</v>
      </c>
      <c r="D4" s="302" t="s">
        <v>346</v>
      </c>
      <c r="E4" s="302">
        <v>16</v>
      </c>
      <c r="F4" s="302" t="str">
        <f t="shared" si="2"/>
        <v>أ 16</v>
      </c>
      <c r="G4" s="302">
        <v>713</v>
      </c>
      <c r="H4" s="302" t="s">
        <v>366</v>
      </c>
      <c r="I4" s="303">
        <f t="shared" si="0"/>
        <v>2212</v>
      </c>
      <c r="J4" s="303">
        <v>6320</v>
      </c>
      <c r="K4" s="304" t="s">
        <v>303</v>
      </c>
      <c r="L4" s="302">
        <v>195</v>
      </c>
      <c r="M4" s="302" t="s">
        <v>348</v>
      </c>
      <c r="O4" s="305">
        <v>0.8</v>
      </c>
      <c r="P4" s="305">
        <v>0.9</v>
      </c>
      <c r="Q4" s="306">
        <f t="shared" si="3"/>
        <v>1500</v>
      </c>
      <c r="R4" s="305">
        <f t="shared" si="4"/>
        <v>0</v>
      </c>
      <c r="S4" s="305">
        <f t="shared" si="5"/>
        <v>0.4</v>
      </c>
      <c r="T4" s="305">
        <f t="shared" si="6"/>
        <v>0</v>
      </c>
      <c r="U4" s="305">
        <f t="shared" si="7"/>
        <v>0</v>
      </c>
      <c r="V4" s="305">
        <f t="shared" si="8"/>
        <v>0</v>
      </c>
      <c r="W4" s="305">
        <f t="shared" si="9"/>
        <v>0</v>
      </c>
      <c r="X4" s="307">
        <f t="shared" si="1"/>
        <v>0.1</v>
      </c>
      <c r="Y4" s="305">
        <f t="shared" si="10"/>
        <v>0.2</v>
      </c>
      <c r="AA4" s="304"/>
      <c r="AB4" s="304"/>
      <c r="AC4" s="304"/>
      <c r="AD4" s="304">
        <v>3</v>
      </c>
      <c r="AE4" s="304">
        <f>3680-3200</f>
        <v>480</v>
      </c>
      <c r="AF4" s="320">
        <v>200</v>
      </c>
      <c r="AG4" s="321">
        <v>0</v>
      </c>
      <c r="AH4" s="321">
        <v>10</v>
      </c>
      <c r="AI4" s="322">
        <v>20</v>
      </c>
      <c r="AJ4" s="322">
        <v>30</v>
      </c>
      <c r="AK4" s="322">
        <v>40</v>
      </c>
      <c r="AL4" s="322">
        <v>50</v>
      </c>
      <c r="AM4" s="322">
        <v>60</v>
      </c>
      <c r="AN4" s="322">
        <v>70</v>
      </c>
      <c r="AO4" s="322">
        <v>80</v>
      </c>
      <c r="AP4" s="322">
        <v>90</v>
      </c>
      <c r="AQ4" s="322">
        <v>100</v>
      </c>
      <c r="AR4" s="322">
        <v>110</v>
      </c>
      <c r="AS4" s="323">
        <v>120</v>
      </c>
    </row>
    <row r="5" spans="1:45" ht="19.5" thickBot="1">
      <c r="A5" s="299">
        <f t="shared" si="11"/>
        <v>4</v>
      </c>
      <c r="B5" s="300" t="s">
        <v>367</v>
      </c>
      <c r="C5" s="301" t="s">
        <v>345</v>
      </c>
      <c r="D5" s="302" t="s">
        <v>346</v>
      </c>
      <c r="E5" s="302">
        <v>16</v>
      </c>
      <c r="F5" s="302" t="str">
        <f t="shared" si="2"/>
        <v>أ 16</v>
      </c>
      <c r="G5" s="302">
        <v>713</v>
      </c>
      <c r="H5" s="302" t="s">
        <v>366</v>
      </c>
      <c r="I5" s="303">
        <f t="shared" si="0"/>
        <v>2212</v>
      </c>
      <c r="J5" s="303">
        <v>6320</v>
      </c>
      <c r="K5" s="304" t="s">
        <v>309</v>
      </c>
      <c r="L5" s="302">
        <v>145</v>
      </c>
      <c r="M5" s="302" t="s">
        <v>368</v>
      </c>
      <c r="O5" s="305">
        <v>0.8</v>
      </c>
      <c r="P5" s="305">
        <v>0.9</v>
      </c>
      <c r="Q5" s="306">
        <f t="shared" si="3"/>
        <v>1500</v>
      </c>
      <c r="R5" s="305">
        <f t="shared" si="4"/>
        <v>0.4</v>
      </c>
      <c r="S5" s="305">
        <f t="shared" si="5"/>
        <v>0</v>
      </c>
      <c r="T5" s="305">
        <f t="shared" si="6"/>
        <v>0</v>
      </c>
      <c r="U5" s="305">
        <f t="shared" si="7"/>
        <v>0</v>
      </c>
      <c r="V5" s="305">
        <f t="shared" si="8"/>
        <v>0</v>
      </c>
      <c r="W5" s="305">
        <f t="shared" si="9"/>
        <v>0</v>
      </c>
      <c r="X5" s="307">
        <f t="shared" si="1"/>
        <v>0.1</v>
      </c>
      <c r="Y5" s="305">
        <f t="shared" si="10"/>
        <v>0.2</v>
      </c>
      <c r="AA5" s="304"/>
      <c r="AB5" s="304"/>
      <c r="AC5" s="304"/>
      <c r="AD5" s="304">
        <v>4</v>
      </c>
      <c r="AE5" s="304">
        <f>3840-3200</f>
        <v>640</v>
      </c>
      <c r="AF5" s="324">
        <v>219</v>
      </c>
      <c r="AG5" s="321">
        <v>0</v>
      </c>
      <c r="AH5" s="321">
        <v>11</v>
      </c>
      <c r="AI5" s="321">
        <v>22</v>
      </c>
      <c r="AJ5" s="325">
        <v>33</v>
      </c>
      <c r="AK5" s="325">
        <v>44</v>
      </c>
      <c r="AL5" s="325">
        <v>55</v>
      </c>
      <c r="AM5" s="325">
        <v>66</v>
      </c>
      <c r="AN5" s="325">
        <v>77</v>
      </c>
      <c r="AO5" s="325">
        <v>88</v>
      </c>
      <c r="AP5" s="325">
        <v>99</v>
      </c>
      <c r="AQ5" s="325">
        <v>110</v>
      </c>
      <c r="AR5" s="325">
        <v>120</v>
      </c>
      <c r="AS5" s="325">
        <v>131</v>
      </c>
    </row>
    <row r="6" spans="1:45" ht="19.5" thickBot="1">
      <c r="A6" s="299">
        <f t="shared" si="11"/>
        <v>5</v>
      </c>
      <c r="B6" s="300" t="s">
        <v>369</v>
      </c>
      <c r="C6" s="301" t="s">
        <v>345</v>
      </c>
      <c r="D6" s="302" t="s">
        <v>346</v>
      </c>
      <c r="E6" s="302">
        <v>14</v>
      </c>
      <c r="F6" s="302" t="str">
        <f t="shared" si="2"/>
        <v>أ 14</v>
      </c>
      <c r="G6" s="302">
        <v>621</v>
      </c>
      <c r="H6" s="302" t="s">
        <v>370</v>
      </c>
      <c r="I6" s="303">
        <f t="shared" si="0"/>
        <v>1868.9999999999998</v>
      </c>
      <c r="J6" s="303">
        <v>5340</v>
      </c>
      <c r="K6" s="304" t="s">
        <v>323</v>
      </c>
      <c r="L6" s="302">
        <v>75</v>
      </c>
      <c r="M6" s="302" t="s">
        <v>371</v>
      </c>
      <c r="O6" s="305">
        <v>0.8</v>
      </c>
      <c r="P6" s="305">
        <v>0.9</v>
      </c>
      <c r="Q6" s="306">
        <f t="shared" si="3"/>
        <v>1500</v>
      </c>
      <c r="R6" s="305">
        <f t="shared" si="4"/>
        <v>0.4</v>
      </c>
      <c r="S6" s="305">
        <f t="shared" si="5"/>
        <v>0</v>
      </c>
      <c r="T6" s="305">
        <f t="shared" si="6"/>
        <v>0</v>
      </c>
      <c r="U6" s="305">
        <f t="shared" si="7"/>
        <v>0</v>
      </c>
      <c r="V6" s="305">
        <f t="shared" si="8"/>
        <v>0</v>
      </c>
      <c r="W6" s="305">
        <f t="shared" si="9"/>
        <v>0</v>
      </c>
      <c r="X6" s="307">
        <f t="shared" si="1"/>
        <v>0.1</v>
      </c>
      <c r="Y6" s="305">
        <f t="shared" si="10"/>
        <v>0.2</v>
      </c>
      <c r="AA6" s="304"/>
      <c r="AB6" s="304"/>
      <c r="AC6" s="304"/>
      <c r="AD6" s="304">
        <v>5</v>
      </c>
      <c r="AE6" s="304">
        <f>4000-3200</f>
        <v>800</v>
      </c>
      <c r="AF6" s="326">
        <v>240</v>
      </c>
      <c r="AG6" s="327">
        <v>0</v>
      </c>
      <c r="AH6" s="327">
        <v>12</v>
      </c>
      <c r="AI6" s="328">
        <v>24</v>
      </c>
      <c r="AJ6" s="328">
        <v>36</v>
      </c>
      <c r="AK6" s="328">
        <v>48</v>
      </c>
      <c r="AL6" s="328">
        <v>60</v>
      </c>
      <c r="AM6" s="328">
        <v>72</v>
      </c>
      <c r="AN6" s="328">
        <v>84</v>
      </c>
      <c r="AO6" s="328">
        <v>96</v>
      </c>
      <c r="AP6" s="328">
        <v>108</v>
      </c>
      <c r="AQ6" s="328">
        <v>120</v>
      </c>
      <c r="AR6" s="328">
        <v>132</v>
      </c>
      <c r="AS6" s="328">
        <v>144</v>
      </c>
    </row>
    <row r="7" spans="1:45" ht="19.5" thickBot="1">
      <c r="A7" s="299">
        <f t="shared" si="11"/>
        <v>6</v>
      </c>
      <c r="B7" s="300" t="s">
        <v>372</v>
      </c>
      <c r="C7" s="301" t="s">
        <v>351</v>
      </c>
      <c r="D7" s="302" t="s">
        <v>346</v>
      </c>
      <c r="E7" s="302">
        <v>14</v>
      </c>
      <c r="F7" s="302" t="str">
        <f t="shared" si="2"/>
        <v>أ 14</v>
      </c>
      <c r="G7" s="302">
        <v>621</v>
      </c>
      <c r="H7" s="302" t="s">
        <v>370</v>
      </c>
      <c r="I7" s="303">
        <f t="shared" si="0"/>
        <v>1868.9999999999998</v>
      </c>
      <c r="J7" s="303">
        <v>5340</v>
      </c>
      <c r="K7" s="304" t="s">
        <v>326</v>
      </c>
      <c r="L7" s="302">
        <v>45</v>
      </c>
      <c r="M7" s="302" t="s">
        <v>373</v>
      </c>
      <c r="O7" s="305">
        <v>0.8</v>
      </c>
      <c r="P7" s="305">
        <v>0.9</v>
      </c>
      <c r="Q7" s="306">
        <f t="shared" si="3"/>
        <v>1500</v>
      </c>
      <c r="R7" s="305">
        <f t="shared" si="4"/>
        <v>0</v>
      </c>
      <c r="S7" s="305">
        <f t="shared" si="5"/>
        <v>0</v>
      </c>
      <c r="T7" s="305">
        <f t="shared" si="6"/>
        <v>0</v>
      </c>
      <c r="U7" s="305">
        <f t="shared" si="7"/>
        <v>0</v>
      </c>
      <c r="V7" s="305">
        <f t="shared" si="8"/>
        <v>0.4</v>
      </c>
      <c r="W7" s="305">
        <f t="shared" si="9"/>
        <v>0.25</v>
      </c>
      <c r="X7" s="307">
        <f t="shared" si="1"/>
        <v>0</v>
      </c>
      <c r="Y7" s="305">
        <f t="shared" si="10"/>
        <v>0.2</v>
      </c>
      <c r="AA7" s="304"/>
      <c r="AB7" s="304"/>
      <c r="AC7" s="304"/>
      <c r="AD7" s="304">
        <v>6</v>
      </c>
      <c r="AE7" s="304">
        <f>4160-3200</f>
        <v>960</v>
      </c>
      <c r="AF7" s="326">
        <v>263</v>
      </c>
      <c r="AG7" s="321">
        <v>0</v>
      </c>
      <c r="AH7" s="321">
        <v>13</v>
      </c>
      <c r="AI7" s="325">
        <v>26</v>
      </c>
      <c r="AJ7" s="325">
        <v>39</v>
      </c>
      <c r="AK7" s="325">
        <v>53</v>
      </c>
      <c r="AL7" s="325">
        <v>66</v>
      </c>
      <c r="AM7" s="325">
        <v>79</v>
      </c>
      <c r="AN7" s="325">
        <v>92</v>
      </c>
      <c r="AO7" s="325">
        <v>105</v>
      </c>
      <c r="AP7" s="321">
        <v>118</v>
      </c>
      <c r="AQ7" s="325">
        <v>132</v>
      </c>
      <c r="AR7" s="325">
        <v>145</v>
      </c>
      <c r="AS7" s="325">
        <v>158</v>
      </c>
    </row>
    <row r="8" spans="1:45" ht="19.5" thickBot="1">
      <c r="A8" s="299">
        <f t="shared" si="11"/>
        <v>7</v>
      </c>
      <c r="B8" s="300" t="s">
        <v>374</v>
      </c>
      <c r="C8" s="301" t="s">
        <v>365</v>
      </c>
      <c r="D8" s="302" t="s">
        <v>346</v>
      </c>
      <c r="E8" s="302">
        <v>14</v>
      </c>
      <c r="F8" s="302" t="str">
        <f t="shared" si="2"/>
        <v>أ 14</v>
      </c>
      <c r="G8" s="302">
        <v>621</v>
      </c>
      <c r="H8" s="302" t="s">
        <v>370</v>
      </c>
      <c r="I8" s="303">
        <f t="shared" si="0"/>
        <v>1868.9999999999998</v>
      </c>
      <c r="J8" s="303">
        <v>5340</v>
      </c>
      <c r="K8" s="304" t="s">
        <v>281</v>
      </c>
      <c r="M8" s="302" t="s">
        <v>375</v>
      </c>
      <c r="N8" s="304" t="s">
        <v>376</v>
      </c>
      <c r="O8" s="305">
        <v>0.8</v>
      </c>
      <c r="P8" s="305">
        <v>0.9</v>
      </c>
      <c r="Q8" s="306">
        <f t="shared" si="3"/>
        <v>1500</v>
      </c>
      <c r="R8" s="305">
        <f t="shared" si="4"/>
        <v>0</v>
      </c>
      <c r="S8" s="305">
        <f t="shared" si="5"/>
        <v>0.4</v>
      </c>
      <c r="T8" s="305">
        <f t="shared" si="6"/>
        <v>0</v>
      </c>
      <c r="U8" s="305">
        <f t="shared" si="7"/>
        <v>0</v>
      </c>
      <c r="V8" s="305">
        <f t="shared" si="8"/>
        <v>0</v>
      </c>
      <c r="W8" s="305">
        <f t="shared" si="9"/>
        <v>0</v>
      </c>
      <c r="X8" s="307">
        <f t="shared" si="1"/>
        <v>0.1</v>
      </c>
      <c r="Y8" s="305">
        <f t="shared" si="10"/>
        <v>0.2</v>
      </c>
      <c r="AA8" s="304"/>
      <c r="AB8" s="304"/>
      <c r="AC8" s="304"/>
      <c r="AD8" s="304">
        <v>7</v>
      </c>
      <c r="AE8" s="304">
        <f>4320-3200</f>
        <v>1120</v>
      </c>
      <c r="AF8" s="326">
        <v>288</v>
      </c>
      <c r="AG8" s="321">
        <v>0</v>
      </c>
      <c r="AH8" s="321">
        <v>14</v>
      </c>
      <c r="AI8" s="329">
        <v>29</v>
      </c>
      <c r="AJ8" s="321">
        <v>43</v>
      </c>
      <c r="AK8" s="325">
        <v>58</v>
      </c>
      <c r="AL8" s="325">
        <v>72</v>
      </c>
      <c r="AM8" s="325">
        <v>86</v>
      </c>
      <c r="AN8" s="325">
        <v>101</v>
      </c>
      <c r="AO8" s="325">
        <v>115</v>
      </c>
      <c r="AP8" s="330">
        <v>130</v>
      </c>
      <c r="AQ8" s="331">
        <v>144</v>
      </c>
      <c r="AR8" s="331">
        <v>158</v>
      </c>
      <c r="AS8" s="331">
        <v>173</v>
      </c>
    </row>
    <row r="9" spans="1:45" ht="19.5" thickBot="1">
      <c r="A9" s="299">
        <f t="shared" si="11"/>
        <v>8</v>
      </c>
      <c r="B9" s="300" t="s">
        <v>377</v>
      </c>
      <c r="C9" s="301" t="s">
        <v>345</v>
      </c>
      <c r="D9" s="302" t="s">
        <v>346</v>
      </c>
      <c r="E9" s="302">
        <v>14</v>
      </c>
      <c r="F9" s="302" t="str">
        <f t="shared" si="2"/>
        <v>أ 14</v>
      </c>
      <c r="G9" s="302">
        <v>621</v>
      </c>
      <c r="H9" s="302" t="s">
        <v>370</v>
      </c>
      <c r="I9" s="303">
        <f t="shared" si="0"/>
        <v>1868.9999999999998</v>
      </c>
      <c r="J9" s="303">
        <v>5340</v>
      </c>
      <c r="O9" s="305">
        <v>0.8</v>
      </c>
      <c r="P9" s="305">
        <v>0.9</v>
      </c>
      <c r="Q9" s="306">
        <f t="shared" si="3"/>
        <v>1500</v>
      </c>
      <c r="R9" s="305">
        <f t="shared" si="4"/>
        <v>0.4</v>
      </c>
      <c r="S9" s="305">
        <f t="shared" si="5"/>
        <v>0</v>
      </c>
      <c r="T9" s="305">
        <f t="shared" si="6"/>
        <v>0</v>
      </c>
      <c r="U9" s="305">
        <f t="shared" si="7"/>
        <v>0</v>
      </c>
      <c r="V9" s="305">
        <f t="shared" si="8"/>
        <v>0</v>
      </c>
      <c r="W9" s="305">
        <f t="shared" si="9"/>
        <v>0</v>
      </c>
      <c r="X9" s="307">
        <f t="shared" si="1"/>
        <v>0.1</v>
      </c>
      <c r="Y9" s="305">
        <f t="shared" si="10"/>
        <v>0.2</v>
      </c>
      <c r="AA9" s="304"/>
      <c r="AB9" s="304"/>
      <c r="AC9" s="304"/>
      <c r="AD9" s="304">
        <v>8</v>
      </c>
      <c r="AE9" s="304">
        <f>4480-3200</f>
        <v>1280</v>
      </c>
      <c r="AF9" s="326">
        <v>315</v>
      </c>
      <c r="AG9" s="327">
        <v>0</v>
      </c>
      <c r="AH9" s="327">
        <v>16</v>
      </c>
      <c r="AI9" s="332">
        <v>32</v>
      </c>
      <c r="AJ9" s="327">
        <v>47</v>
      </c>
      <c r="AK9" s="328">
        <v>63</v>
      </c>
      <c r="AL9" s="328">
        <v>79</v>
      </c>
      <c r="AM9" s="328">
        <v>95</v>
      </c>
      <c r="AN9" s="328">
        <v>110</v>
      </c>
      <c r="AO9" s="328">
        <v>126</v>
      </c>
      <c r="AP9" s="328">
        <v>142</v>
      </c>
      <c r="AQ9" s="328">
        <v>158</v>
      </c>
      <c r="AR9" s="328">
        <v>173</v>
      </c>
      <c r="AS9" s="328">
        <v>189</v>
      </c>
    </row>
    <row r="10" spans="1:45" ht="19.5" thickBot="1">
      <c r="A10" s="299">
        <f t="shared" si="11"/>
        <v>9</v>
      </c>
      <c r="B10" s="300" t="s">
        <v>378</v>
      </c>
      <c r="C10" s="301" t="s">
        <v>345</v>
      </c>
      <c r="D10" s="302" t="s">
        <v>346</v>
      </c>
      <c r="E10" s="302">
        <v>13</v>
      </c>
      <c r="F10" s="302" t="str">
        <f t="shared" si="2"/>
        <v>أ 13</v>
      </c>
      <c r="G10" s="302">
        <v>578</v>
      </c>
      <c r="H10" s="302" t="s">
        <v>379</v>
      </c>
      <c r="I10" s="303">
        <f t="shared" si="0"/>
        <v>1687</v>
      </c>
      <c r="J10" s="303">
        <v>4820</v>
      </c>
      <c r="O10" s="305">
        <v>0.8</v>
      </c>
      <c r="P10" s="305">
        <v>0.9</v>
      </c>
      <c r="Q10" s="306">
        <f t="shared" si="3"/>
        <v>1500</v>
      </c>
      <c r="R10" s="305">
        <f t="shared" si="4"/>
        <v>0.4</v>
      </c>
      <c r="S10" s="305">
        <f t="shared" si="5"/>
        <v>0</v>
      </c>
      <c r="T10" s="305">
        <f t="shared" si="6"/>
        <v>0</v>
      </c>
      <c r="U10" s="305">
        <f t="shared" si="7"/>
        <v>0</v>
      </c>
      <c r="V10" s="305">
        <f t="shared" si="8"/>
        <v>0</v>
      </c>
      <c r="W10" s="305">
        <f t="shared" si="9"/>
        <v>0</v>
      </c>
      <c r="X10" s="307">
        <f t="shared" si="1"/>
        <v>0.1</v>
      </c>
      <c r="Y10" s="305">
        <f t="shared" si="10"/>
        <v>0.2</v>
      </c>
      <c r="AA10" s="304"/>
      <c r="AB10" s="304"/>
      <c r="AC10" s="304"/>
      <c r="AD10" s="304">
        <v>9</v>
      </c>
      <c r="AE10" s="304">
        <f>4640-3200</f>
        <v>1440</v>
      </c>
      <c r="AF10" s="320">
        <v>348</v>
      </c>
      <c r="AG10" s="321">
        <v>0</v>
      </c>
      <c r="AH10" s="321">
        <v>17</v>
      </c>
      <c r="AI10" s="329">
        <v>35</v>
      </c>
      <c r="AJ10" s="321">
        <v>52</v>
      </c>
      <c r="AK10" s="321">
        <v>70</v>
      </c>
      <c r="AL10" s="325">
        <v>87</v>
      </c>
      <c r="AM10" s="325">
        <v>104</v>
      </c>
      <c r="AN10" s="321">
        <v>122</v>
      </c>
      <c r="AO10" s="325">
        <v>139</v>
      </c>
      <c r="AP10" s="325">
        <v>157</v>
      </c>
      <c r="AQ10" s="325">
        <v>174</v>
      </c>
      <c r="AR10" s="333">
        <v>191</v>
      </c>
      <c r="AS10" s="321">
        <v>209</v>
      </c>
    </row>
    <row r="11" spans="1:45" ht="19.5" thickBot="1">
      <c r="A11" s="299">
        <f t="shared" si="11"/>
        <v>10</v>
      </c>
      <c r="B11" s="300" t="s">
        <v>380</v>
      </c>
      <c r="C11" s="301" t="s">
        <v>351</v>
      </c>
      <c r="D11" s="302" t="s">
        <v>346</v>
      </c>
      <c r="E11" s="302">
        <v>13</v>
      </c>
      <c r="F11" s="302" t="str">
        <f t="shared" si="2"/>
        <v>أ 13</v>
      </c>
      <c r="G11" s="302">
        <v>578</v>
      </c>
      <c r="H11" s="302" t="s">
        <v>381</v>
      </c>
      <c r="I11" s="303">
        <f t="shared" si="0"/>
        <v>1617</v>
      </c>
      <c r="J11" s="303">
        <v>4620</v>
      </c>
      <c r="O11" s="305">
        <v>0.8</v>
      </c>
      <c r="P11" s="305">
        <v>0.9</v>
      </c>
      <c r="Q11" s="306">
        <f t="shared" si="3"/>
        <v>1500</v>
      </c>
      <c r="R11" s="305">
        <f t="shared" si="4"/>
        <v>0</v>
      </c>
      <c r="S11" s="305">
        <f t="shared" si="5"/>
        <v>0</v>
      </c>
      <c r="T11" s="305">
        <f t="shared" si="6"/>
        <v>0</v>
      </c>
      <c r="U11" s="305">
        <f t="shared" si="7"/>
        <v>0</v>
      </c>
      <c r="V11" s="305">
        <f t="shared" si="8"/>
        <v>0.4</v>
      </c>
      <c r="W11" s="305">
        <f t="shared" si="9"/>
        <v>0.25</v>
      </c>
      <c r="X11" s="307">
        <f t="shared" si="1"/>
        <v>0</v>
      </c>
      <c r="Y11" s="305">
        <f t="shared" si="10"/>
        <v>0.2</v>
      </c>
      <c r="AA11" s="304"/>
      <c r="AB11" s="304"/>
      <c r="AC11" s="304"/>
      <c r="AD11" s="304">
        <v>10</v>
      </c>
      <c r="AE11" s="304">
        <f>4800-3200</f>
        <v>1600</v>
      </c>
      <c r="AF11" s="324">
        <v>379</v>
      </c>
      <c r="AG11" s="330">
        <v>0</v>
      </c>
      <c r="AH11" s="330">
        <v>19</v>
      </c>
      <c r="AI11" s="334">
        <v>38</v>
      </c>
      <c r="AJ11" s="330">
        <v>57</v>
      </c>
      <c r="AK11" s="331">
        <v>76</v>
      </c>
      <c r="AL11" s="331">
        <v>95</v>
      </c>
      <c r="AM11" s="331">
        <v>114</v>
      </c>
      <c r="AN11" s="330">
        <v>133</v>
      </c>
      <c r="AO11" s="331">
        <v>152</v>
      </c>
      <c r="AP11" s="331">
        <v>171</v>
      </c>
      <c r="AQ11" s="331">
        <v>190</v>
      </c>
      <c r="AR11" s="321">
        <v>208</v>
      </c>
      <c r="AS11" s="321">
        <v>225</v>
      </c>
    </row>
    <row r="12" spans="1:45" ht="19.5" thickBot="1">
      <c r="A12" s="299">
        <f t="shared" si="11"/>
        <v>11</v>
      </c>
      <c r="B12" s="300" t="s">
        <v>382</v>
      </c>
      <c r="C12" s="301" t="s">
        <v>365</v>
      </c>
      <c r="D12" s="302" t="s">
        <v>346</v>
      </c>
      <c r="E12" s="302">
        <v>13</v>
      </c>
      <c r="F12" s="302" t="str">
        <f t="shared" si="2"/>
        <v>أ 13</v>
      </c>
      <c r="G12" s="302">
        <v>578</v>
      </c>
      <c r="H12" s="302" t="s">
        <v>379</v>
      </c>
      <c r="I12" s="303">
        <f>J12*35%</f>
        <v>1687</v>
      </c>
      <c r="J12" s="303">
        <v>4820</v>
      </c>
      <c r="O12" s="305">
        <v>0.8</v>
      </c>
      <c r="P12" s="305">
        <v>0.9</v>
      </c>
      <c r="Q12" s="306">
        <f t="shared" si="3"/>
        <v>1500</v>
      </c>
      <c r="R12" s="305">
        <f t="shared" si="4"/>
        <v>0</v>
      </c>
      <c r="S12" s="305">
        <f t="shared" si="5"/>
        <v>0.4</v>
      </c>
      <c r="T12" s="305">
        <f t="shared" si="6"/>
        <v>0</v>
      </c>
      <c r="U12" s="305">
        <f t="shared" si="7"/>
        <v>0</v>
      </c>
      <c r="V12" s="305">
        <f t="shared" si="8"/>
        <v>0</v>
      </c>
      <c r="W12" s="305">
        <f t="shared" si="9"/>
        <v>0</v>
      </c>
      <c r="X12" s="307">
        <f t="shared" si="1"/>
        <v>0.1</v>
      </c>
      <c r="Y12" s="305">
        <f t="shared" si="10"/>
        <v>0.2</v>
      </c>
      <c r="AA12" s="304"/>
      <c r="AB12" s="304"/>
      <c r="AC12" s="304"/>
      <c r="AD12" s="304">
        <v>11</v>
      </c>
      <c r="AE12" s="304">
        <f>4960-3200</f>
        <v>1760</v>
      </c>
      <c r="AF12" s="326">
        <v>418</v>
      </c>
      <c r="AG12" s="321">
        <v>0</v>
      </c>
      <c r="AH12" s="321">
        <v>21</v>
      </c>
      <c r="AI12" s="329">
        <v>42</v>
      </c>
      <c r="AJ12" s="321">
        <v>63</v>
      </c>
      <c r="AK12" s="328">
        <v>84</v>
      </c>
      <c r="AL12" s="328">
        <v>105</v>
      </c>
      <c r="AM12" s="328">
        <v>125</v>
      </c>
      <c r="AN12" s="328">
        <v>146</v>
      </c>
      <c r="AO12" s="328">
        <v>167</v>
      </c>
      <c r="AP12" s="328">
        <v>188</v>
      </c>
      <c r="AQ12" s="328">
        <v>209</v>
      </c>
      <c r="AR12" s="321">
        <v>230</v>
      </c>
      <c r="AS12" s="328">
        <v>251</v>
      </c>
    </row>
    <row r="13" spans="1:45" ht="19.5" thickBot="1">
      <c r="A13" s="299">
        <f t="shared" si="11"/>
        <v>12</v>
      </c>
      <c r="B13" s="300" t="s">
        <v>383</v>
      </c>
      <c r="C13" s="301" t="s">
        <v>345</v>
      </c>
      <c r="D13" s="302" t="s">
        <v>346</v>
      </c>
      <c r="E13" s="302">
        <v>13</v>
      </c>
      <c r="F13" s="302" t="str">
        <f t="shared" si="2"/>
        <v>أ 13</v>
      </c>
      <c r="G13" s="302">
        <v>578</v>
      </c>
      <c r="H13" s="302" t="s">
        <v>379</v>
      </c>
      <c r="I13" s="303">
        <f>J13*35%</f>
        <v>1687</v>
      </c>
      <c r="J13" s="303">
        <v>4820</v>
      </c>
      <c r="O13" s="305">
        <v>0.8</v>
      </c>
      <c r="P13" s="305">
        <v>0.9</v>
      </c>
      <c r="Q13" s="306">
        <f t="shared" si="3"/>
        <v>1500</v>
      </c>
      <c r="R13" s="305">
        <f t="shared" si="4"/>
        <v>0.4</v>
      </c>
      <c r="S13" s="305">
        <f t="shared" si="5"/>
        <v>0</v>
      </c>
      <c r="T13" s="305">
        <f t="shared" si="6"/>
        <v>0</v>
      </c>
      <c r="U13" s="305">
        <f t="shared" si="7"/>
        <v>0</v>
      </c>
      <c r="V13" s="305">
        <f t="shared" si="8"/>
        <v>0</v>
      </c>
      <c r="W13" s="305">
        <f t="shared" si="9"/>
        <v>0</v>
      </c>
      <c r="X13" s="307">
        <f t="shared" si="1"/>
        <v>0.1</v>
      </c>
      <c r="Y13" s="305">
        <f t="shared" si="10"/>
        <v>0.2</v>
      </c>
      <c r="AA13" s="304"/>
      <c r="AB13" s="304"/>
      <c r="AC13" s="304"/>
      <c r="AD13" s="304">
        <v>12</v>
      </c>
      <c r="AE13" s="304">
        <f>5120-3200</f>
        <v>1920</v>
      </c>
      <c r="AF13" s="326">
        <v>453</v>
      </c>
      <c r="AG13" s="330">
        <v>0</v>
      </c>
      <c r="AH13" s="330">
        <v>23</v>
      </c>
      <c r="AI13" s="331">
        <v>45</v>
      </c>
      <c r="AJ13" s="327">
        <v>68</v>
      </c>
      <c r="AK13" s="325">
        <v>91</v>
      </c>
      <c r="AL13" s="325">
        <v>113</v>
      </c>
      <c r="AM13" s="325">
        <v>136</v>
      </c>
      <c r="AN13" s="325">
        <v>159</v>
      </c>
      <c r="AO13" s="325">
        <v>181</v>
      </c>
      <c r="AP13" s="325">
        <v>204</v>
      </c>
      <c r="AQ13" s="325">
        <v>227</v>
      </c>
      <c r="AR13" s="328">
        <v>249</v>
      </c>
      <c r="AS13" s="321">
        <v>272</v>
      </c>
    </row>
    <row r="14" spans="1:45" ht="19.5" thickBot="1">
      <c r="A14" s="299">
        <f t="shared" si="11"/>
        <v>13</v>
      </c>
      <c r="B14" s="300" t="s">
        <v>384</v>
      </c>
      <c r="C14" s="301" t="s">
        <v>345</v>
      </c>
      <c r="D14" s="302" t="s">
        <v>346</v>
      </c>
      <c r="E14" s="302">
        <v>12</v>
      </c>
      <c r="F14" s="302" t="str">
        <f t="shared" si="2"/>
        <v>أ 12</v>
      </c>
      <c r="G14" s="302">
        <v>537</v>
      </c>
      <c r="H14" s="302" t="s">
        <v>385</v>
      </c>
      <c r="I14" s="303">
        <f>J14*35%</f>
        <v>1519</v>
      </c>
      <c r="J14" s="303">
        <v>4340</v>
      </c>
      <c r="O14" s="305">
        <v>0.8</v>
      </c>
      <c r="P14" s="305">
        <v>0.9</v>
      </c>
      <c r="Q14" s="306">
        <f t="shared" si="3"/>
        <v>1500</v>
      </c>
      <c r="R14" s="305">
        <f t="shared" si="4"/>
        <v>0.4</v>
      </c>
      <c r="S14" s="305">
        <f t="shared" si="5"/>
        <v>0</v>
      </c>
      <c r="T14" s="305">
        <f t="shared" si="6"/>
        <v>0</v>
      </c>
      <c r="U14" s="305">
        <f t="shared" si="7"/>
        <v>0</v>
      </c>
      <c r="V14" s="305">
        <f t="shared" si="8"/>
        <v>0</v>
      </c>
      <c r="W14" s="305">
        <f t="shared" si="9"/>
        <v>0</v>
      </c>
      <c r="X14" s="307">
        <f t="shared" si="1"/>
        <v>0.1</v>
      </c>
      <c r="Y14" s="305">
        <f t="shared" si="10"/>
        <v>0.2</v>
      </c>
      <c r="AF14" s="320">
        <v>498</v>
      </c>
      <c r="AG14" s="321">
        <v>0</v>
      </c>
      <c r="AH14" s="321">
        <v>25</v>
      </c>
      <c r="AI14" s="325">
        <v>50</v>
      </c>
      <c r="AJ14" s="321">
        <v>75</v>
      </c>
      <c r="AK14" s="328">
        <v>100</v>
      </c>
      <c r="AL14" s="328">
        <v>125</v>
      </c>
      <c r="AM14" s="328">
        <v>149</v>
      </c>
      <c r="AN14" s="328">
        <v>174</v>
      </c>
      <c r="AO14" s="328">
        <v>199</v>
      </c>
      <c r="AP14" s="328">
        <v>224</v>
      </c>
      <c r="AQ14" s="321">
        <v>249</v>
      </c>
      <c r="AR14" s="321">
        <v>274</v>
      </c>
      <c r="AS14" s="328">
        <v>299</v>
      </c>
    </row>
    <row r="15" spans="1:45" ht="19.5" thickBot="1">
      <c r="A15" s="299">
        <f t="shared" si="11"/>
        <v>14</v>
      </c>
      <c r="B15" s="300" t="s">
        <v>386</v>
      </c>
      <c r="C15" s="301" t="s">
        <v>351</v>
      </c>
      <c r="D15" s="302" t="s">
        <v>346</v>
      </c>
      <c r="E15" s="302">
        <v>12</v>
      </c>
      <c r="F15" s="302" t="str">
        <f t="shared" si="2"/>
        <v>أ 12</v>
      </c>
      <c r="G15" s="302">
        <v>537</v>
      </c>
      <c r="H15" s="302" t="s">
        <v>381</v>
      </c>
      <c r="I15" s="303">
        <f>J15*35%</f>
        <v>1617</v>
      </c>
      <c r="J15" s="303">
        <v>4620</v>
      </c>
      <c r="O15" s="305">
        <v>0.8</v>
      </c>
      <c r="P15" s="305">
        <v>0.9</v>
      </c>
      <c r="Q15" s="306">
        <f t="shared" si="3"/>
        <v>1500</v>
      </c>
      <c r="R15" s="305">
        <f>IF(C15="CG",0.4,IF(OR(C15="CM",C15="CI"),0.25,0))</f>
        <v>0</v>
      </c>
      <c r="S15" s="305">
        <f t="shared" si="5"/>
        <v>0</v>
      </c>
      <c r="T15" s="305">
        <f t="shared" si="6"/>
        <v>0</v>
      </c>
      <c r="U15" s="305">
        <f t="shared" si="7"/>
        <v>0</v>
      </c>
      <c r="V15" s="305">
        <f t="shared" si="8"/>
        <v>0.4</v>
      </c>
      <c r="W15" s="305">
        <f t="shared" si="9"/>
        <v>0.25</v>
      </c>
      <c r="X15" s="307">
        <f t="shared" si="1"/>
        <v>0</v>
      </c>
      <c r="Y15" s="305">
        <f t="shared" si="10"/>
        <v>0.2</v>
      </c>
      <c r="AF15" s="324">
        <v>537</v>
      </c>
      <c r="AG15" s="330">
        <v>0</v>
      </c>
      <c r="AH15" s="330">
        <v>27</v>
      </c>
      <c r="AI15" s="331">
        <v>54</v>
      </c>
      <c r="AJ15" s="333">
        <v>81</v>
      </c>
      <c r="AK15" s="333">
        <v>107</v>
      </c>
      <c r="AL15" s="333">
        <v>134</v>
      </c>
      <c r="AM15" s="333">
        <v>161</v>
      </c>
      <c r="AN15" s="333">
        <v>188</v>
      </c>
      <c r="AO15" s="321">
        <v>215</v>
      </c>
      <c r="AP15" s="321">
        <v>242</v>
      </c>
      <c r="AQ15" s="328">
        <v>269</v>
      </c>
      <c r="AR15" s="330">
        <v>295</v>
      </c>
      <c r="AS15" s="321">
        <v>322</v>
      </c>
    </row>
    <row r="16" spans="1:45" ht="19.5" thickBot="1">
      <c r="A16" s="299">
        <f t="shared" si="11"/>
        <v>15</v>
      </c>
      <c r="B16" s="300" t="s">
        <v>387</v>
      </c>
      <c r="C16" s="301" t="s">
        <v>365</v>
      </c>
      <c r="D16" s="302" t="s">
        <v>346</v>
      </c>
      <c r="E16" s="302">
        <v>12</v>
      </c>
      <c r="F16" s="302" t="str">
        <f t="shared" si="2"/>
        <v>أ 12</v>
      </c>
      <c r="G16" s="302">
        <v>537</v>
      </c>
      <c r="H16" s="302" t="s">
        <v>385</v>
      </c>
      <c r="I16" s="303">
        <f t="shared" ref="I16:I23" si="12">J16*35%</f>
        <v>1519</v>
      </c>
      <c r="J16" s="303">
        <v>4340</v>
      </c>
      <c r="O16" s="305">
        <v>0.8</v>
      </c>
      <c r="P16" s="305">
        <v>0.9</v>
      </c>
      <c r="Q16" s="306">
        <f t="shared" si="3"/>
        <v>1500</v>
      </c>
      <c r="R16" s="305">
        <f t="shared" si="4"/>
        <v>0</v>
      </c>
      <c r="S16" s="305">
        <f t="shared" si="5"/>
        <v>0.4</v>
      </c>
      <c r="T16" s="305">
        <f t="shared" si="6"/>
        <v>0</v>
      </c>
      <c r="U16" s="305">
        <f t="shared" si="7"/>
        <v>0</v>
      </c>
      <c r="V16" s="305">
        <f>IF(C16="TG",(0.4),IF(OR(C16="TI",C16="TM",C16="TS"),(0.3),0))</f>
        <v>0</v>
      </c>
      <c r="W16" s="305">
        <f t="shared" si="9"/>
        <v>0</v>
      </c>
      <c r="X16" s="307">
        <f t="shared" si="1"/>
        <v>0.1</v>
      </c>
      <c r="Y16" s="305">
        <f t="shared" si="10"/>
        <v>0.2</v>
      </c>
      <c r="AF16" s="326">
        <v>578</v>
      </c>
      <c r="AG16" s="321">
        <v>0</v>
      </c>
      <c r="AH16" s="321">
        <v>29</v>
      </c>
      <c r="AI16" s="325">
        <v>58</v>
      </c>
      <c r="AJ16" s="325">
        <v>87</v>
      </c>
      <c r="AK16" s="325">
        <v>116</v>
      </c>
      <c r="AL16" s="325">
        <v>145</v>
      </c>
      <c r="AM16" s="325">
        <v>173</v>
      </c>
      <c r="AN16" s="325">
        <v>202</v>
      </c>
      <c r="AO16" s="331">
        <v>231</v>
      </c>
      <c r="AP16" s="331">
        <v>260</v>
      </c>
      <c r="AQ16" s="321">
        <v>289</v>
      </c>
      <c r="AR16" s="328">
        <v>318</v>
      </c>
      <c r="AS16" s="321">
        <v>347</v>
      </c>
    </row>
    <row r="17" spans="1:45" ht="19.5" thickBot="1">
      <c r="A17" s="299">
        <f t="shared" si="11"/>
        <v>16</v>
      </c>
      <c r="B17" s="300" t="s">
        <v>388</v>
      </c>
      <c r="C17" s="301" t="s">
        <v>345</v>
      </c>
      <c r="D17" s="302" t="s">
        <v>346</v>
      </c>
      <c r="E17" s="302">
        <v>12</v>
      </c>
      <c r="F17" s="302" t="str">
        <f t="shared" si="2"/>
        <v>أ 12</v>
      </c>
      <c r="G17" s="302">
        <v>537</v>
      </c>
      <c r="H17" s="302" t="s">
        <v>385</v>
      </c>
      <c r="I17" s="303">
        <f t="shared" si="12"/>
        <v>1519</v>
      </c>
      <c r="J17" s="303">
        <v>4340</v>
      </c>
      <c r="O17" s="305">
        <v>0.8</v>
      </c>
      <c r="P17" s="305">
        <v>0.9</v>
      </c>
      <c r="Q17" s="306">
        <f t="shared" si="3"/>
        <v>1500</v>
      </c>
      <c r="R17" s="305">
        <f t="shared" si="4"/>
        <v>0.4</v>
      </c>
      <c r="S17" s="305">
        <f t="shared" si="5"/>
        <v>0</v>
      </c>
      <c r="T17" s="305">
        <f t="shared" si="6"/>
        <v>0</v>
      </c>
      <c r="U17" s="305">
        <f t="shared" si="7"/>
        <v>0</v>
      </c>
      <c r="V17" s="305">
        <f t="shared" si="8"/>
        <v>0</v>
      </c>
      <c r="W17" s="305">
        <f t="shared" si="9"/>
        <v>0</v>
      </c>
      <c r="X17" s="307">
        <f t="shared" si="1"/>
        <v>0.1</v>
      </c>
      <c r="Y17" s="305">
        <f t="shared" si="10"/>
        <v>0.2</v>
      </c>
      <c r="AF17" s="320">
        <v>621</v>
      </c>
      <c r="AG17" s="330">
        <v>0</v>
      </c>
      <c r="AH17" s="330">
        <v>31</v>
      </c>
      <c r="AI17" s="331">
        <v>62</v>
      </c>
      <c r="AJ17" s="331">
        <v>93</v>
      </c>
      <c r="AK17" s="331">
        <v>124</v>
      </c>
      <c r="AL17" s="331">
        <v>155</v>
      </c>
      <c r="AM17" s="331">
        <v>186</v>
      </c>
      <c r="AN17" s="331">
        <v>217</v>
      </c>
      <c r="AO17" s="331">
        <v>248</v>
      </c>
      <c r="AP17" s="331">
        <v>279</v>
      </c>
      <c r="AQ17" s="330">
        <v>311</v>
      </c>
      <c r="AR17" s="321">
        <v>342</v>
      </c>
      <c r="AS17" s="328">
        <v>373</v>
      </c>
    </row>
    <row r="18" spans="1:45" ht="19.5" thickBot="1">
      <c r="A18" s="299">
        <f t="shared" si="11"/>
        <v>17</v>
      </c>
      <c r="B18" s="300" t="s">
        <v>389</v>
      </c>
      <c r="C18" s="301" t="s">
        <v>345</v>
      </c>
      <c r="D18" s="302" t="s">
        <v>346</v>
      </c>
      <c r="E18" s="302">
        <v>11</v>
      </c>
      <c r="F18" s="302" t="str">
        <f t="shared" si="2"/>
        <v>أ 11</v>
      </c>
      <c r="G18" s="302">
        <v>498</v>
      </c>
      <c r="H18" s="302" t="s">
        <v>385</v>
      </c>
      <c r="I18" s="303">
        <f t="shared" si="12"/>
        <v>1519</v>
      </c>
      <c r="J18" s="303">
        <v>4340</v>
      </c>
      <c r="O18" s="305">
        <v>0.8</v>
      </c>
      <c r="P18" s="305">
        <v>0.9</v>
      </c>
      <c r="Q18" s="306">
        <f t="shared" si="3"/>
        <v>1500</v>
      </c>
      <c r="R18" s="305">
        <f t="shared" si="4"/>
        <v>0.4</v>
      </c>
      <c r="S18" s="305">
        <f t="shared" si="5"/>
        <v>0</v>
      </c>
      <c r="T18" s="305">
        <f t="shared" si="6"/>
        <v>0</v>
      </c>
      <c r="U18" s="305">
        <f t="shared" si="7"/>
        <v>0</v>
      </c>
      <c r="V18" s="305">
        <f t="shared" si="8"/>
        <v>0</v>
      </c>
      <c r="W18" s="305">
        <f t="shared" si="9"/>
        <v>0</v>
      </c>
      <c r="X18" s="307">
        <f t="shared" si="1"/>
        <v>0.1</v>
      </c>
      <c r="Y18" s="305">
        <f t="shared" si="10"/>
        <v>0.2</v>
      </c>
      <c r="AF18" s="324">
        <v>666</v>
      </c>
      <c r="AG18" s="327">
        <v>0</v>
      </c>
      <c r="AH18" s="327">
        <v>33</v>
      </c>
      <c r="AI18" s="328">
        <v>67</v>
      </c>
      <c r="AJ18" s="328">
        <v>100</v>
      </c>
      <c r="AK18" s="335">
        <v>133</v>
      </c>
      <c r="AL18" s="333">
        <v>167</v>
      </c>
      <c r="AM18" s="325">
        <v>200</v>
      </c>
      <c r="AN18" s="325">
        <v>233</v>
      </c>
      <c r="AO18" s="325">
        <v>266</v>
      </c>
      <c r="AP18" s="325">
        <v>300</v>
      </c>
      <c r="AQ18" s="325">
        <v>333</v>
      </c>
      <c r="AR18" s="328">
        <v>366</v>
      </c>
      <c r="AS18" s="321">
        <v>400</v>
      </c>
    </row>
    <row r="19" spans="1:45" ht="19.5" thickBot="1">
      <c r="A19" s="299">
        <f t="shared" si="11"/>
        <v>18</v>
      </c>
      <c r="B19" s="300" t="s">
        <v>390</v>
      </c>
      <c r="C19" s="301" t="s">
        <v>365</v>
      </c>
      <c r="D19" s="302" t="s">
        <v>346</v>
      </c>
      <c r="E19" s="302">
        <v>11</v>
      </c>
      <c r="F19" s="302" t="str">
        <f t="shared" si="2"/>
        <v>أ 11</v>
      </c>
      <c r="G19" s="302">
        <v>498</v>
      </c>
      <c r="H19" s="302" t="s">
        <v>385</v>
      </c>
      <c r="I19" s="303">
        <f t="shared" si="12"/>
        <v>1519</v>
      </c>
      <c r="J19" s="303">
        <v>4340</v>
      </c>
      <c r="O19" s="305">
        <v>0.8</v>
      </c>
      <c r="P19" s="305">
        <v>0.9</v>
      </c>
      <c r="Q19" s="306">
        <f t="shared" si="3"/>
        <v>1500</v>
      </c>
      <c r="R19" s="305">
        <f t="shared" si="4"/>
        <v>0</v>
      </c>
      <c r="S19" s="305">
        <f t="shared" si="5"/>
        <v>0.4</v>
      </c>
      <c r="T19" s="305">
        <f t="shared" si="6"/>
        <v>0</v>
      </c>
      <c r="U19" s="305">
        <f t="shared" si="7"/>
        <v>0</v>
      </c>
      <c r="V19" s="305">
        <f t="shared" si="8"/>
        <v>0</v>
      </c>
      <c r="W19" s="305">
        <f t="shared" si="9"/>
        <v>0</v>
      </c>
      <c r="X19" s="307">
        <f t="shared" si="1"/>
        <v>0.1</v>
      </c>
      <c r="Y19" s="305">
        <f t="shared" si="10"/>
        <v>0.2</v>
      </c>
      <c r="AF19" s="320">
        <v>713</v>
      </c>
      <c r="AG19" s="325">
        <v>0</v>
      </c>
      <c r="AH19" s="325">
        <v>36</v>
      </c>
      <c r="AI19" s="325">
        <v>71</v>
      </c>
      <c r="AJ19" s="325">
        <v>107</v>
      </c>
      <c r="AK19" s="321">
        <v>143</v>
      </c>
      <c r="AL19" s="325">
        <v>178</v>
      </c>
      <c r="AM19" s="331">
        <v>214</v>
      </c>
      <c r="AN19" s="331">
        <v>250</v>
      </c>
      <c r="AO19" s="331">
        <v>285</v>
      </c>
      <c r="AP19" s="331">
        <v>321</v>
      </c>
      <c r="AQ19" s="331">
        <v>357</v>
      </c>
      <c r="AR19" s="321">
        <v>392</v>
      </c>
      <c r="AS19" s="325">
        <v>428</v>
      </c>
    </row>
    <row r="20" spans="1:45" ht="19.5" thickBot="1">
      <c r="A20" s="299">
        <f t="shared" si="11"/>
        <v>19</v>
      </c>
      <c r="B20" s="300" t="s">
        <v>391</v>
      </c>
      <c r="C20" s="301" t="s">
        <v>345</v>
      </c>
      <c r="D20" s="302" t="s">
        <v>346</v>
      </c>
      <c r="E20" s="302">
        <v>11</v>
      </c>
      <c r="F20" s="302" t="str">
        <f t="shared" si="2"/>
        <v>أ 11</v>
      </c>
      <c r="G20" s="302">
        <v>498</v>
      </c>
      <c r="H20" s="302" t="s">
        <v>385</v>
      </c>
      <c r="I20" s="303">
        <f t="shared" si="12"/>
        <v>1519</v>
      </c>
      <c r="J20" s="303">
        <v>4340</v>
      </c>
      <c r="O20" s="305">
        <v>0.8</v>
      </c>
      <c r="P20" s="305">
        <v>0.9</v>
      </c>
      <c r="Q20" s="306">
        <f t="shared" si="3"/>
        <v>1500</v>
      </c>
      <c r="R20" s="305">
        <f t="shared" si="4"/>
        <v>0.4</v>
      </c>
      <c r="S20" s="305">
        <f t="shared" si="5"/>
        <v>0</v>
      </c>
      <c r="T20" s="305">
        <f t="shared" si="6"/>
        <v>0</v>
      </c>
      <c r="U20" s="305">
        <f t="shared" si="7"/>
        <v>0</v>
      </c>
      <c r="V20" s="305">
        <f t="shared" si="8"/>
        <v>0</v>
      </c>
      <c r="W20" s="305">
        <f t="shared" si="9"/>
        <v>0</v>
      </c>
      <c r="X20" s="307">
        <f t="shared" si="1"/>
        <v>0.1</v>
      </c>
      <c r="Y20" s="305">
        <f t="shared" si="10"/>
        <v>0.2</v>
      </c>
      <c r="AF20" s="336">
        <v>762</v>
      </c>
      <c r="AG20" s="331">
        <v>0</v>
      </c>
      <c r="AH20" s="331">
        <v>38</v>
      </c>
      <c r="AI20" s="331">
        <v>76</v>
      </c>
      <c r="AJ20" s="331">
        <v>114</v>
      </c>
      <c r="AK20" s="330">
        <v>152</v>
      </c>
      <c r="AL20" s="331">
        <v>191</v>
      </c>
      <c r="AM20" s="331">
        <v>229</v>
      </c>
      <c r="AN20" s="331">
        <v>267</v>
      </c>
      <c r="AO20" s="331">
        <v>305</v>
      </c>
      <c r="AP20" s="331">
        <v>343</v>
      </c>
      <c r="AQ20" s="331">
        <v>381</v>
      </c>
      <c r="AR20" s="321">
        <v>419</v>
      </c>
      <c r="AS20" s="325">
        <v>457</v>
      </c>
    </row>
    <row r="21" spans="1:45" ht="18.75">
      <c r="A21" s="299">
        <f t="shared" si="11"/>
        <v>20</v>
      </c>
      <c r="B21" s="300" t="s">
        <v>392</v>
      </c>
      <c r="C21" s="301" t="s">
        <v>393</v>
      </c>
      <c r="D21" s="302" t="s">
        <v>394</v>
      </c>
      <c r="E21" s="302">
        <v>10</v>
      </c>
      <c r="F21" s="302" t="str">
        <f t="shared" si="2"/>
        <v>ب 10</v>
      </c>
      <c r="G21" s="302">
        <v>453</v>
      </c>
      <c r="H21" s="302" t="s">
        <v>395</v>
      </c>
      <c r="I21" s="303">
        <f t="shared" si="12"/>
        <v>1372</v>
      </c>
      <c r="J21" s="303">
        <v>3920</v>
      </c>
      <c r="O21" s="305">
        <v>0.35</v>
      </c>
      <c r="P21" s="305">
        <v>0.45</v>
      </c>
      <c r="Q21" s="306">
        <f t="shared" si="3"/>
        <v>3100</v>
      </c>
      <c r="R21" s="305">
        <f t="shared" si="4"/>
        <v>0.25</v>
      </c>
      <c r="S21" s="305">
        <f t="shared" si="5"/>
        <v>0</v>
      </c>
      <c r="T21" s="305">
        <f t="shared" si="6"/>
        <v>0</v>
      </c>
      <c r="U21" s="305">
        <f t="shared" si="7"/>
        <v>0</v>
      </c>
      <c r="V21" s="305">
        <f t="shared" si="8"/>
        <v>0</v>
      </c>
      <c r="W21" s="305">
        <f t="shared" si="9"/>
        <v>0</v>
      </c>
      <c r="X21" s="307">
        <f t="shared" si="1"/>
        <v>0.1</v>
      </c>
      <c r="Y21" s="305">
        <f t="shared" si="10"/>
        <v>0.2</v>
      </c>
    </row>
    <row r="22" spans="1:45" ht="18.75">
      <c r="A22" s="299">
        <f t="shared" si="11"/>
        <v>21</v>
      </c>
      <c r="B22" s="300" t="s">
        <v>396</v>
      </c>
      <c r="C22" s="301" t="s">
        <v>397</v>
      </c>
      <c r="D22" s="302" t="s">
        <v>394</v>
      </c>
      <c r="E22" s="302">
        <v>10</v>
      </c>
      <c r="F22" s="302" t="str">
        <f t="shared" si="2"/>
        <v>ب 10</v>
      </c>
      <c r="G22" s="302">
        <v>453</v>
      </c>
      <c r="H22" s="302" t="s">
        <v>395</v>
      </c>
      <c r="I22" s="303">
        <f t="shared" si="12"/>
        <v>1372</v>
      </c>
      <c r="J22" s="303">
        <v>3920</v>
      </c>
      <c r="O22" s="305">
        <v>0.35</v>
      </c>
      <c r="P22" s="305">
        <v>0.45</v>
      </c>
      <c r="Q22" s="306">
        <f t="shared" si="3"/>
        <v>3100</v>
      </c>
      <c r="R22" s="305">
        <f t="shared" si="4"/>
        <v>0</v>
      </c>
      <c r="S22" s="305">
        <f t="shared" si="5"/>
        <v>0</v>
      </c>
      <c r="T22" s="305">
        <f t="shared" si="6"/>
        <v>0</v>
      </c>
      <c r="U22" s="305">
        <f t="shared" si="7"/>
        <v>0</v>
      </c>
      <c r="V22" s="305">
        <f t="shared" si="8"/>
        <v>0.3</v>
      </c>
      <c r="W22" s="305">
        <f t="shared" si="9"/>
        <v>0.25</v>
      </c>
      <c r="X22" s="307">
        <f t="shared" si="1"/>
        <v>0</v>
      </c>
      <c r="Y22" s="305">
        <f t="shared" si="10"/>
        <v>0.2</v>
      </c>
    </row>
    <row r="23" spans="1:45" ht="18.75">
      <c r="A23" s="299">
        <f t="shared" si="11"/>
        <v>22</v>
      </c>
      <c r="B23" s="300" t="s">
        <v>398</v>
      </c>
      <c r="C23" s="301" t="s">
        <v>393</v>
      </c>
      <c r="D23" s="302" t="s">
        <v>399</v>
      </c>
      <c r="E23" s="302">
        <v>10</v>
      </c>
      <c r="F23" s="302" t="str">
        <f t="shared" si="2"/>
        <v>ب  10</v>
      </c>
      <c r="G23" s="302">
        <v>453</v>
      </c>
      <c r="H23" s="302" t="s">
        <v>400</v>
      </c>
      <c r="I23" s="303">
        <f t="shared" si="12"/>
        <v>1305.5</v>
      </c>
      <c r="J23" s="303">
        <v>3730</v>
      </c>
      <c r="O23" s="305">
        <v>0.35</v>
      </c>
      <c r="P23" s="305">
        <v>0.45</v>
      </c>
      <c r="Q23" s="306">
        <f t="shared" si="3"/>
        <v>3100</v>
      </c>
      <c r="R23" s="305">
        <f t="shared" si="4"/>
        <v>0.25</v>
      </c>
      <c r="S23" s="305">
        <f t="shared" si="5"/>
        <v>0</v>
      </c>
      <c r="T23" s="305">
        <f t="shared" si="6"/>
        <v>0</v>
      </c>
      <c r="U23" s="305">
        <f t="shared" si="7"/>
        <v>0</v>
      </c>
      <c r="V23" s="305">
        <f t="shared" si="8"/>
        <v>0</v>
      </c>
      <c r="W23" s="305">
        <f t="shared" si="9"/>
        <v>0</v>
      </c>
      <c r="X23" s="307">
        <f t="shared" si="1"/>
        <v>0.1</v>
      </c>
      <c r="Y23" s="305">
        <f t="shared" si="10"/>
        <v>0.2</v>
      </c>
    </row>
    <row r="24" spans="1:45" ht="18.75">
      <c r="A24" s="299">
        <f t="shared" si="11"/>
        <v>23</v>
      </c>
      <c r="B24" s="300" t="s">
        <v>401</v>
      </c>
      <c r="C24" s="301" t="s">
        <v>393</v>
      </c>
      <c r="D24" s="302" t="s">
        <v>394</v>
      </c>
      <c r="E24" s="302">
        <v>10</v>
      </c>
      <c r="F24" s="302" t="str">
        <f t="shared" si="2"/>
        <v>ب 10</v>
      </c>
      <c r="G24" s="302">
        <v>453</v>
      </c>
      <c r="H24" s="302" t="s">
        <v>402</v>
      </c>
      <c r="I24" s="303">
        <f>J24*35%</f>
        <v>1239</v>
      </c>
      <c r="J24" s="303">
        <v>3540</v>
      </c>
      <c r="O24" s="305">
        <v>0.35</v>
      </c>
      <c r="P24" s="305">
        <v>0.45</v>
      </c>
      <c r="Q24" s="306">
        <f t="shared" si="3"/>
        <v>3100</v>
      </c>
      <c r="R24" s="305">
        <f t="shared" si="4"/>
        <v>0.25</v>
      </c>
      <c r="S24" s="305">
        <f t="shared" si="5"/>
        <v>0</v>
      </c>
      <c r="T24" s="305">
        <f t="shared" si="6"/>
        <v>0</v>
      </c>
      <c r="U24" s="305">
        <f t="shared" si="7"/>
        <v>0</v>
      </c>
      <c r="V24" s="305">
        <f t="shared" si="8"/>
        <v>0</v>
      </c>
      <c r="W24" s="305">
        <f t="shared" si="9"/>
        <v>0</v>
      </c>
      <c r="X24" s="307">
        <f t="shared" si="1"/>
        <v>0.1</v>
      </c>
      <c r="Y24" s="305">
        <f t="shared" si="10"/>
        <v>0.2</v>
      </c>
    </row>
    <row r="25" spans="1:45" ht="18.75">
      <c r="A25" s="299">
        <f t="shared" si="11"/>
        <v>24</v>
      </c>
      <c r="B25" s="300" t="s">
        <v>403</v>
      </c>
      <c r="C25" s="301" t="s">
        <v>404</v>
      </c>
      <c r="D25" s="302" t="s">
        <v>394</v>
      </c>
      <c r="E25" s="302">
        <v>10</v>
      </c>
      <c r="F25" s="302" t="str">
        <f t="shared" si="2"/>
        <v>ب 10</v>
      </c>
      <c r="G25" s="302">
        <v>453</v>
      </c>
      <c r="H25" s="302" t="s">
        <v>395</v>
      </c>
      <c r="I25" s="303">
        <f t="shared" ref="I25:I37" si="13">J25*35%</f>
        <v>1372</v>
      </c>
      <c r="J25" s="303">
        <v>3920</v>
      </c>
      <c r="O25" s="305">
        <v>0.35</v>
      </c>
      <c r="P25" s="305">
        <v>0.45</v>
      </c>
      <c r="Q25" s="306">
        <f t="shared" si="3"/>
        <v>3100</v>
      </c>
      <c r="R25" s="305">
        <f t="shared" si="4"/>
        <v>0</v>
      </c>
      <c r="S25" s="305">
        <f t="shared" si="5"/>
        <v>0.25</v>
      </c>
      <c r="T25" s="305">
        <f t="shared" si="6"/>
        <v>0</v>
      </c>
      <c r="U25" s="305">
        <f t="shared" si="7"/>
        <v>0</v>
      </c>
      <c r="V25" s="305">
        <f t="shared" si="8"/>
        <v>0</v>
      </c>
      <c r="W25" s="305">
        <f t="shared" si="9"/>
        <v>0</v>
      </c>
      <c r="X25" s="307">
        <f t="shared" si="1"/>
        <v>0.1</v>
      </c>
      <c r="Y25" s="305">
        <f t="shared" si="10"/>
        <v>0.2</v>
      </c>
    </row>
    <row r="26" spans="1:45" ht="18.75">
      <c r="A26" s="299">
        <f t="shared" si="11"/>
        <v>25</v>
      </c>
      <c r="B26" s="300" t="s">
        <v>405</v>
      </c>
      <c r="C26" s="301" t="s">
        <v>393</v>
      </c>
      <c r="D26" s="302" t="s">
        <v>394</v>
      </c>
      <c r="E26" s="302">
        <v>10</v>
      </c>
      <c r="F26" s="302" t="str">
        <f t="shared" si="2"/>
        <v>ب 10</v>
      </c>
      <c r="G26" s="302">
        <v>453</v>
      </c>
      <c r="H26" s="302" t="s">
        <v>395</v>
      </c>
      <c r="I26" s="303">
        <f t="shared" si="13"/>
        <v>1372</v>
      </c>
      <c r="J26" s="303">
        <v>3920</v>
      </c>
      <c r="O26" s="305">
        <v>0.35</v>
      </c>
      <c r="P26" s="305">
        <v>0.45</v>
      </c>
      <c r="Q26" s="306">
        <f t="shared" si="3"/>
        <v>3100</v>
      </c>
      <c r="R26" s="305">
        <f>IF(C26="CG",0.4,IF(OR(C26="CM",C26="CI"),0.25,0))</f>
        <v>0.25</v>
      </c>
      <c r="S26" s="305">
        <f t="shared" si="5"/>
        <v>0</v>
      </c>
      <c r="T26" s="305">
        <f t="shared" si="6"/>
        <v>0</v>
      </c>
      <c r="U26" s="305">
        <f t="shared" si="7"/>
        <v>0</v>
      </c>
      <c r="V26" s="305">
        <f t="shared" si="8"/>
        <v>0</v>
      </c>
      <c r="W26" s="305">
        <f t="shared" si="9"/>
        <v>0</v>
      </c>
      <c r="X26" s="307">
        <f t="shared" si="1"/>
        <v>0.1</v>
      </c>
      <c r="Y26" s="305">
        <f t="shared" si="10"/>
        <v>0.2</v>
      </c>
    </row>
    <row r="27" spans="1:45" ht="18.75">
      <c r="A27" s="299">
        <f t="shared" si="11"/>
        <v>26</v>
      </c>
      <c r="B27" s="300" t="s">
        <v>406</v>
      </c>
      <c r="C27" s="301" t="s">
        <v>407</v>
      </c>
      <c r="D27" s="302" t="s">
        <v>394</v>
      </c>
      <c r="E27" s="302">
        <v>9</v>
      </c>
      <c r="F27" s="302" t="str">
        <f t="shared" si="2"/>
        <v>ب 9</v>
      </c>
      <c r="G27" s="302">
        <v>418</v>
      </c>
      <c r="H27" s="302" t="s">
        <v>402</v>
      </c>
      <c r="I27" s="303">
        <f t="shared" si="13"/>
        <v>1239</v>
      </c>
      <c r="J27" s="303">
        <v>3540</v>
      </c>
      <c r="O27" s="305">
        <v>0.35</v>
      </c>
      <c r="P27" s="305">
        <v>0.45</v>
      </c>
      <c r="Q27" s="306">
        <f t="shared" si="3"/>
        <v>3100</v>
      </c>
      <c r="R27" s="305">
        <f t="shared" si="4"/>
        <v>0.25</v>
      </c>
      <c r="S27" s="305">
        <f t="shared" si="5"/>
        <v>0</v>
      </c>
      <c r="T27" s="305">
        <f t="shared" si="6"/>
        <v>0</v>
      </c>
      <c r="U27" s="305">
        <f t="shared" si="7"/>
        <v>0</v>
      </c>
      <c r="V27" s="305">
        <f t="shared" si="8"/>
        <v>0</v>
      </c>
      <c r="W27" s="305">
        <f t="shared" si="9"/>
        <v>0</v>
      </c>
      <c r="X27" s="307">
        <f t="shared" si="1"/>
        <v>0.1</v>
      </c>
      <c r="Y27" s="305">
        <f t="shared" si="10"/>
        <v>0.2</v>
      </c>
    </row>
    <row r="28" spans="1:45" ht="18.75">
      <c r="A28" s="299">
        <f t="shared" si="11"/>
        <v>27</v>
      </c>
      <c r="B28" s="300" t="s">
        <v>408</v>
      </c>
      <c r="C28" s="301" t="s">
        <v>397</v>
      </c>
      <c r="D28" s="302" t="s">
        <v>394</v>
      </c>
      <c r="E28" s="302">
        <v>9</v>
      </c>
      <c r="F28" s="302" t="str">
        <f t="shared" si="2"/>
        <v>ب 9</v>
      </c>
      <c r="G28" s="302">
        <v>418</v>
      </c>
      <c r="H28" s="302" t="s">
        <v>409</v>
      </c>
      <c r="I28" s="303">
        <f t="shared" si="13"/>
        <v>1207.5</v>
      </c>
      <c r="J28" s="303">
        <v>3450</v>
      </c>
      <c r="O28" s="305">
        <v>0.35</v>
      </c>
      <c r="P28" s="305">
        <v>0.45</v>
      </c>
      <c r="Q28" s="306">
        <f t="shared" si="3"/>
        <v>3100</v>
      </c>
      <c r="R28" s="305">
        <f t="shared" si="4"/>
        <v>0</v>
      </c>
      <c r="S28" s="305">
        <f t="shared" si="5"/>
        <v>0</v>
      </c>
      <c r="T28" s="305">
        <f t="shared" si="6"/>
        <v>0</v>
      </c>
      <c r="U28" s="305">
        <f t="shared" si="7"/>
        <v>0</v>
      </c>
      <c r="V28" s="305">
        <f>IF(C28="TG",(0.4),IF(OR(C28="TI",C28="TM",C28="TS"),(0.3),0))</f>
        <v>0.3</v>
      </c>
      <c r="W28" s="305">
        <f t="shared" si="9"/>
        <v>0.25</v>
      </c>
      <c r="X28" s="307">
        <f t="shared" si="1"/>
        <v>0</v>
      </c>
      <c r="Y28" s="305">
        <f t="shared" si="10"/>
        <v>0.2</v>
      </c>
    </row>
    <row r="29" spans="1:45" ht="18.75">
      <c r="A29" s="299">
        <f t="shared" si="11"/>
        <v>28</v>
      </c>
      <c r="B29" s="300" t="s">
        <v>410</v>
      </c>
      <c r="C29" s="301" t="s">
        <v>407</v>
      </c>
      <c r="D29" s="302" t="s">
        <v>411</v>
      </c>
      <c r="E29" s="302">
        <v>8</v>
      </c>
      <c r="F29" s="302" t="str">
        <f t="shared" si="2"/>
        <v>ج 8</v>
      </c>
      <c r="G29" s="302">
        <v>379</v>
      </c>
      <c r="H29" s="302" t="s">
        <v>412</v>
      </c>
      <c r="I29" s="303">
        <f t="shared" si="13"/>
        <v>1116.5</v>
      </c>
      <c r="J29" s="303">
        <v>3190</v>
      </c>
      <c r="O29" s="305">
        <v>0.35</v>
      </c>
      <c r="P29" s="305">
        <v>0.45</v>
      </c>
      <c r="Q29" s="306">
        <f t="shared" si="3"/>
        <v>3800</v>
      </c>
      <c r="R29" s="305">
        <f t="shared" si="4"/>
        <v>0.25</v>
      </c>
      <c r="S29" s="305">
        <f t="shared" si="5"/>
        <v>0</v>
      </c>
      <c r="T29" s="305">
        <f t="shared" si="6"/>
        <v>0</v>
      </c>
      <c r="U29" s="305">
        <f t="shared" si="7"/>
        <v>0</v>
      </c>
      <c r="V29" s="305">
        <f t="shared" si="8"/>
        <v>0</v>
      </c>
      <c r="W29" s="305">
        <f t="shared" si="9"/>
        <v>0</v>
      </c>
      <c r="X29" s="307">
        <f t="shared" si="1"/>
        <v>0.1</v>
      </c>
      <c r="Y29" s="305">
        <f t="shared" si="10"/>
        <v>0.2</v>
      </c>
    </row>
    <row r="30" spans="1:45" ht="18.75">
      <c r="A30" s="299">
        <f t="shared" si="11"/>
        <v>29</v>
      </c>
      <c r="B30" s="300" t="s">
        <v>413</v>
      </c>
      <c r="C30" s="301" t="s">
        <v>407</v>
      </c>
      <c r="D30" s="302" t="s">
        <v>411</v>
      </c>
      <c r="E30" s="302">
        <v>8</v>
      </c>
      <c r="F30" s="302" t="str">
        <f t="shared" si="2"/>
        <v>ج 8</v>
      </c>
      <c r="G30" s="302">
        <v>379</v>
      </c>
      <c r="H30" s="302" t="s">
        <v>414</v>
      </c>
      <c r="I30" s="303">
        <f t="shared" si="13"/>
        <v>1137.5</v>
      </c>
      <c r="J30" s="303">
        <v>3250</v>
      </c>
      <c r="O30" s="305">
        <v>0.35</v>
      </c>
      <c r="P30" s="305">
        <v>0.45</v>
      </c>
      <c r="Q30" s="306">
        <f t="shared" si="3"/>
        <v>3800</v>
      </c>
      <c r="R30" s="305">
        <f t="shared" si="4"/>
        <v>0.25</v>
      </c>
      <c r="S30" s="305">
        <f t="shared" si="5"/>
        <v>0</v>
      </c>
      <c r="T30" s="305">
        <f t="shared" si="6"/>
        <v>0</v>
      </c>
      <c r="U30" s="305">
        <f t="shared" si="7"/>
        <v>0</v>
      </c>
      <c r="V30" s="305">
        <f t="shared" si="8"/>
        <v>0</v>
      </c>
      <c r="W30" s="305">
        <f t="shared" si="9"/>
        <v>0</v>
      </c>
      <c r="X30" s="307">
        <f t="shared" si="1"/>
        <v>0.1</v>
      </c>
      <c r="Y30" s="305">
        <f t="shared" si="10"/>
        <v>0.2</v>
      </c>
    </row>
    <row r="31" spans="1:45" ht="18.75">
      <c r="A31" s="299">
        <f t="shared" si="11"/>
        <v>30</v>
      </c>
      <c r="B31" s="300" t="s">
        <v>415</v>
      </c>
      <c r="C31" s="301" t="s">
        <v>407</v>
      </c>
      <c r="D31" s="302" t="s">
        <v>411</v>
      </c>
      <c r="E31" s="302">
        <v>8</v>
      </c>
      <c r="F31" s="302" t="str">
        <f t="shared" si="2"/>
        <v>ج 8</v>
      </c>
      <c r="G31" s="302">
        <v>379</v>
      </c>
      <c r="H31" s="302" t="s">
        <v>412</v>
      </c>
      <c r="I31" s="303">
        <f t="shared" si="13"/>
        <v>1116.5</v>
      </c>
      <c r="J31" s="303">
        <v>3190</v>
      </c>
      <c r="O31" s="305">
        <v>0.35</v>
      </c>
      <c r="P31" s="305">
        <v>0.45</v>
      </c>
      <c r="Q31" s="306">
        <f t="shared" si="3"/>
        <v>3800</v>
      </c>
      <c r="R31" s="305">
        <f t="shared" si="4"/>
        <v>0.25</v>
      </c>
      <c r="S31" s="305">
        <f t="shared" si="5"/>
        <v>0</v>
      </c>
      <c r="T31" s="305">
        <f t="shared" si="6"/>
        <v>0</v>
      </c>
      <c r="U31" s="305">
        <f t="shared" si="7"/>
        <v>0</v>
      </c>
      <c r="V31" s="305">
        <f t="shared" si="8"/>
        <v>0</v>
      </c>
      <c r="W31" s="305">
        <f t="shared" si="9"/>
        <v>0</v>
      </c>
      <c r="X31" s="307">
        <f t="shared" si="1"/>
        <v>0.1</v>
      </c>
      <c r="Y31" s="305">
        <f t="shared" si="10"/>
        <v>0.2</v>
      </c>
    </row>
    <row r="32" spans="1:45" ht="18.75">
      <c r="A32" s="299">
        <f t="shared" si="11"/>
        <v>31</v>
      </c>
      <c r="B32" s="300" t="s">
        <v>416</v>
      </c>
      <c r="C32" s="301" t="s">
        <v>417</v>
      </c>
      <c r="D32" s="302" t="s">
        <v>411</v>
      </c>
      <c r="E32" s="302">
        <v>8</v>
      </c>
      <c r="F32" s="302" t="str">
        <f t="shared" si="2"/>
        <v>ج 8</v>
      </c>
      <c r="G32" s="302">
        <v>379</v>
      </c>
      <c r="H32" s="302" t="s">
        <v>402</v>
      </c>
      <c r="I32" s="303">
        <f t="shared" si="13"/>
        <v>1239</v>
      </c>
      <c r="J32" s="303">
        <v>3540</v>
      </c>
      <c r="O32" s="305">
        <v>0.35</v>
      </c>
      <c r="P32" s="305">
        <v>0.45</v>
      </c>
      <c r="Q32" s="306">
        <f t="shared" si="3"/>
        <v>3800</v>
      </c>
      <c r="R32" s="305">
        <f t="shared" si="4"/>
        <v>0</v>
      </c>
      <c r="S32" s="305">
        <f t="shared" si="5"/>
        <v>0.25</v>
      </c>
      <c r="T32" s="305">
        <f t="shared" si="6"/>
        <v>0</v>
      </c>
      <c r="U32" s="305">
        <f t="shared" si="7"/>
        <v>0</v>
      </c>
      <c r="V32" s="305">
        <f t="shared" si="8"/>
        <v>0</v>
      </c>
      <c r="W32" s="305">
        <f t="shared" si="9"/>
        <v>0</v>
      </c>
      <c r="X32" s="307">
        <f t="shared" si="1"/>
        <v>0.1</v>
      </c>
      <c r="Y32" s="305">
        <f t="shared" si="10"/>
        <v>0.2</v>
      </c>
    </row>
    <row r="33" spans="1:25" ht="18.75">
      <c r="A33" s="299">
        <f t="shared" si="11"/>
        <v>32</v>
      </c>
      <c r="B33" s="300" t="s">
        <v>418</v>
      </c>
      <c r="C33" s="301" t="s">
        <v>419</v>
      </c>
      <c r="D33" s="302" t="s">
        <v>411</v>
      </c>
      <c r="E33" s="302">
        <v>7</v>
      </c>
      <c r="F33" s="302" t="str">
        <f t="shared" si="2"/>
        <v>ج 7</v>
      </c>
      <c r="G33" s="302">
        <v>348</v>
      </c>
      <c r="H33" s="302" t="s">
        <v>420</v>
      </c>
      <c r="I33" s="303">
        <f t="shared" si="13"/>
        <v>1021.9999999999999</v>
      </c>
      <c r="J33" s="303">
        <v>2920</v>
      </c>
      <c r="O33" s="305">
        <v>0.35</v>
      </c>
      <c r="P33" s="305">
        <v>0.45</v>
      </c>
      <c r="Q33" s="306">
        <f t="shared" si="3"/>
        <v>3800</v>
      </c>
      <c r="R33" s="305">
        <f t="shared" si="4"/>
        <v>0</v>
      </c>
      <c r="S33" s="305">
        <f t="shared" si="5"/>
        <v>0</v>
      </c>
      <c r="T33" s="305">
        <f t="shared" si="6"/>
        <v>0</v>
      </c>
      <c r="U33" s="305">
        <f t="shared" si="7"/>
        <v>0</v>
      </c>
      <c r="V33" s="305">
        <f t="shared" si="8"/>
        <v>0.3</v>
      </c>
      <c r="W33" s="305">
        <f t="shared" si="9"/>
        <v>0.25</v>
      </c>
      <c r="X33" s="307">
        <f t="shared" si="1"/>
        <v>0</v>
      </c>
      <c r="Y33" s="305">
        <f t="shared" si="10"/>
        <v>0.2</v>
      </c>
    </row>
    <row r="34" spans="1:25" ht="18.75">
      <c r="A34" s="299">
        <f t="shared" si="11"/>
        <v>33</v>
      </c>
      <c r="B34" s="300" t="s">
        <v>421</v>
      </c>
      <c r="C34" s="301" t="s">
        <v>407</v>
      </c>
      <c r="D34" s="302" t="s">
        <v>411</v>
      </c>
      <c r="E34" s="302">
        <v>7</v>
      </c>
      <c r="F34" s="302" t="str">
        <f t="shared" si="2"/>
        <v>ج 7</v>
      </c>
      <c r="G34" s="302">
        <v>348</v>
      </c>
      <c r="H34" s="302" t="s">
        <v>422</v>
      </c>
      <c r="I34" s="303">
        <f t="shared" si="13"/>
        <v>997.49999999999989</v>
      </c>
      <c r="J34" s="303">
        <v>2850</v>
      </c>
      <c r="O34" s="305">
        <v>0.35</v>
      </c>
      <c r="P34" s="305">
        <v>0.45</v>
      </c>
      <c r="Q34" s="306">
        <f t="shared" si="3"/>
        <v>3800</v>
      </c>
      <c r="R34" s="305">
        <f t="shared" si="4"/>
        <v>0.25</v>
      </c>
      <c r="S34" s="305">
        <f t="shared" si="5"/>
        <v>0</v>
      </c>
      <c r="T34" s="305">
        <f t="shared" si="6"/>
        <v>0</v>
      </c>
      <c r="U34" s="305">
        <f t="shared" si="7"/>
        <v>0</v>
      </c>
      <c r="V34" s="305">
        <f t="shared" si="8"/>
        <v>0</v>
      </c>
      <c r="W34" s="305">
        <f t="shared" si="9"/>
        <v>0</v>
      </c>
      <c r="X34" s="307">
        <f t="shared" si="1"/>
        <v>0.1</v>
      </c>
      <c r="Y34" s="305">
        <f t="shared" si="10"/>
        <v>0.2</v>
      </c>
    </row>
    <row r="35" spans="1:25" ht="18.75">
      <c r="A35" s="299">
        <f t="shared" si="11"/>
        <v>34</v>
      </c>
      <c r="B35" s="300" t="s">
        <v>423</v>
      </c>
      <c r="C35" s="301" t="s">
        <v>417</v>
      </c>
      <c r="D35" s="302" t="s">
        <v>411</v>
      </c>
      <c r="E35" s="302">
        <v>7</v>
      </c>
      <c r="F35" s="302" t="str">
        <f t="shared" si="2"/>
        <v>ج 7</v>
      </c>
      <c r="G35" s="302">
        <v>348</v>
      </c>
      <c r="H35" s="302" t="s">
        <v>412</v>
      </c>
      <c r="I35" s="303">
        <f t="shared" si="13"/>
        <v>1116.5</v>
      </c>
      <c r="J35" s="303">
        <v>3190</v>
      </c>
      <c r="O35" s="305">
        <v>0.35</v>
      </c>
      <c r="P35" s="305">
        <v>0.45</v>
      </c>
      <c r="Q35" s="306">
        <f t="shared" si="3"/>
        <v>3800</v>
      </c>
      <c r="R35" s="305">
        <f t="shared" si="4"/>
        <v>0</v>
      </c>
      <c r="S35" s="305">
        <f t="shared" si="5"/>
        <v>0.25</v>
      </c>
      <c r="T35" s="305">
        <f t="shared" si="6"/>
        <v>0</v>
      </c>
      <c r="U35" s="305">
        <f t="shared" si="7"/>
        <v>0</v>
      </c>
      <c r="V35" s="305">
        <f t="shared" si="8"/>
        <v>0</v>
      </c>
      <c r="W35" s="305">
        <f t="shared" si="9"/>
        <v>0</v>
      </c>
      <c r="X35" s="307">
        <f t="shared" si="1"/>
        <v>0.1</v>
      </c>
      <c r="Y35" s="305">
        <f t="shared" si="10"/>
        <v>0.2</v>
      </c>
    </row>
    <row r="36" spans="1:25" ht="18.75">
      <c r="A36" s="299">
        <f t="shared" si="11"/>
        <v>35</v>
      </c>
      <c r="B36" s="300" t="s">
        <v>424</v>
      </c>
      <c r="C36" s="301" t="s">
        <v>407</v>
      </c>
      <c r="D36" s="302" t="s">
        <v>411</v>
      </c>
      <c r="E36" s="302">
        <v>7</v>
      </c>
      <c r="F36" s="302" t="str">
        <f t="shared" si="2"/>
        <v>ج 7</v>
      </c>
      <c r="G36" s="302">
        <v>348</v>
      </c>
      <c r="H36" s="302" t="s">
        <v>412</v>
      </c>
      <c r="I36" s="303">
        <f t="shared" si="13"/>
        <v>1116.5</v>
      </c>
      <c r="J36" s="303">
        <v>3190</v>
      </c>
      <c r="O36" s="305">
        <v>0.35</v>
      </c>
      <c r="P36" s="305">
        <v>0.45</v>
      </c>
      <c r="Q36" s="306">
        <f t="shared" si="3"/>
        <v>3800</v>
      </c>
      <c r="R36" s="305">
        <f>IF(C36="CG",0.4,IF(OR(C36="CM",C36="CI"),0.25,0))</f>
        <v>0.25</v>
      </c>
      <c r="S36" s="305">
        <f t="shared" si="5"/>
        <v>0</v>
      </c>
      <c r="T36" s="305">
        <f t="shared" si="6"/>
        <v>0</v>
      </c>
      <c r="U36" s="305">
        <f t="shared" si="7"/>
        <v>0</v>
      </c>
      <c r="V36" s="305">
        <f t="shared" si="8"/>
        <v>0</v>
      </c>
      <c r="W36" s="305">
        <f t="shared" si="9"/>
        <v>0</v>
      </c>
      <c r="X36" s="307">
        <f t="shared" si="1"/>
        <v>0.1</v>
      </c>
      <c r="Y36" s="305">
        <f t="shared" si="10"/>
        <v>0.2</v>
      </c>
    </row>
    <row r="37" spans="1:25" ht="18.75">
      <c r="A37" s="299">
        <f t="shared" si="11"/>
        <v>36</v>
      </c>
      <c r="B37" s="300" t="s">
        <v>425</v>
      </c>
      <c r="C37" s="301" t="s">
        <v>407</v>
      </c>
      <c r="D37" s="302" t="s">
        <v>426</v>
      </c>
      <c r="E37" s="302">
        <v>6</v>
      </c>
      <c r="F37" s="302" t="str">
        <f t="shared" si="2"/>
        <v>د 6</v>
      </c>
      <c r="G37" s="302">
        <v>315</v>
      </c>
      <c r="H37" s="302" t="s">
        <v>427</v>
      </c>
      <c r="I37" s="303">
        <f t="shared" si="13"/>
        <v>944.99999999999989</v>
      </c>
      <c r="J37" s="303">
        <v>2700</v>
      </c>
      <c r="O37" s="305">
        <v>0.35</v>
      </c>
      <c r="P37" s="305">
        <v>0.45</v>
      </c>
      <c r="Q37" s="306">
        <f t="shared" si="3"/>
        <v>5000</v>
      </c>
      <c r="R37" s="305">
        <f t="shared" si="4"/>
        <v>0.25</v>
      </c>
      <c r="S37" s="305">
        <f t="shared" si="5"/>
        <v>0</v>
      </c>
      <c r="T37" s="305">
        <f t="shared" si="6"/>
        <v>0</v>
      </c>
      <c r="U37" s="305">
        <f t="shared" si="7"/>
        <v>0</v>
      </c>
      <c r="V37" s="305">
        <f t="shared" si="8"/>
        <v>0</v>
      </c>
      <c r="W37" s="305">
        <f t="shared" si="9"/>
        <v>0</v>
      </c>
      <c r="X37" s="307">
        <f t="shared" si="1"/>
        <v>0.1</v>
      </c>
      <c r="Y37" s="305">
        <f t="shared" si="10"/>
        <v>0.2</v>
      </c>
    </row>
    <row r="38" spans="1:25">
      <c r="A38" s="299">
        <f t="shared" si="11"/>
        <v>37</v>
      </c>
      <c r="B38" s="300" t="s">
        <v>428</v>
      </c>
      <c r="C38" s="301" t="s">
        <v>407</v>
      </c>
      <c r="D38" s="302" t="s">
        <v>426</v>
      </c>
      <c r="E38" s="302">
        <v>6</v>
      </c>
      <c r="F38" s="302" t="str">
        <f t="shared" si="2"/>
        <v>د 6</v>
      </c>
      <c r="G38" s="302">
        <v>315</v>
      </c>
      <c r="H38" s="337"/>
      <c r="I38" s="338"/>
      <c r="O38" s="305">
        <v>0.35</v>
      </c>
      <c r="P38" s="305">
        <v>0.45</v>
      </c>
      <c r="Q38" s="306">
        <f t="shared" si="3"/>
        <v>5000</v>
      </c>
      <c r="R38" s="305">
        <f t="shared" si="4"/>
        <v>0.25</v>
      </c>
      <c r="S38" s="305">
        <f t="shared" si="5"/>
        <v>0</v>
      </c>
      <c r="T38" s="305">
        <f t="shared" si="6"/>
        <v>0.25</v>
      </c>
      <c r="U38" s="305">
        <f t="shared" si="7"/>
        <v>0</v>
      </c>
      <c r="V38" s="305">
        <f>IF(C38="TG",(0.4),IF(OR(C38="TI",C38="TM",C38="TS"),(0.3),0))</f>
        <v>0</v>
      </c>
      <c r="W38" s="305">
        <f t="shared" si="9"/>
        <v>0</v>
      </c>
      <c r="X38" s="307">
        <f t="shared" si="1"/>
        <v>0.1</v>
      </c>
      <c r="Y38" s="305">
        <f t="shared" si="10"/>
        <v>0.2</v>
      </c>
    </row>
    <row r="39" spans="1:25" ht="18.75">
      <c r="A39" s="299">
        <f t="shared" si="11"/>
        <v>38</v>
      </c>
      <c r="B39" s="300" t="s">
        <v>429</v>
      </c>
      <c r="C39" s="301" t="s">
        <v>407</v>
      </c>
      <c r="D39" s="302" t="s">
        <v>426</v>
      </c>
      <c r="E39" s="302">
        <v>5</v>
      </c>
      <c r="F39" s="302" t="str">
        <f t="shared" si="2"/>
        <v>د 5</v>
      </c>
      <c r="G39" s="302">
        <v>288</v>
      </c>
      <c r="H39" s="302" t="s">
        <v>430</v>
      </c>
      <c r="I39" s="303">
        <f>J39*35%</f>
        <v>833</v>
      </c>
      <c r="J39" s="303">
        <v>2380</v>
      </c>
      <c r="O39" s="305">
        <v>0.35</v>
      </c>
      <c r="P39" s="305">
        <v>0.45</v>
      </c>
      <c r="Q39" s="306">
        <f t="shared" si="3"/>
        <v>5700</v>
      </c>
      <c r="R39" s="305">
        <f t="shared" si="4"/>
        <v>0.25</v>
      </c>
      <c r="S39" s="305">
        <f t="shared" si="5"/>
        <v>0</v>
      </c>
      <c r="T39" s="305">
        <f t="shared" si="6"/>
        <v>0</v>
      </c>
      <c r="U39" s="305">
        <f t="shared" si="7"/>
        <v>0</v>
      </c>
      <c r="V39" s="305">
        <f t="shared" si="8"/>
        <v>0</v>
      </c>
      <c r="W39" s="305">
        <f t="shared" si="9"/>
        <v>0</v>
      </c>
      <c r="X39" s="307">
        <f t="shared" si="1"/>
        <v>0.1</v>
      </c>
      <c r="Y39" s="305">
        <f t="shared" si="10"/>
        <v>0.2</v>
      </c>
    </row>
    <row r="40" spans="1:25" ht="18.75">
      <c r="A40" s="299">
        <f t="shared" si="11"/>
        <v>39</v>
      </c>
      <c r="B40" s="300" t="s">
        <v>431</v>
      </c>
      <c r="C40" s="301" t="s">
        <v>407</v>
      </c>
      <c r="D40" s="302" t="s">
        <v>426</v>
      </c>
      <c r="E40" s="302">
        <v>5</v>
      </c>
      <c r="F40" s="302" t="str">
        <f t="shared" si="2"/>
        <v>د 5</v>
      </c>
      <c r="G40" s="302">
        <v>288</v>
      </c>
      <c r="H40" s="302" t="s">
        <v>432</v>
      </c>
      <c r="I40" s="303">
        <f t="shared" ref="I40:I46" si="14">J40*35%</f>
        <v>885.5</v>
      </c>
      <c r="J40" s="303">
        <v>2530</v>
      </c>
      <c r="O40" s="305">
        <v>0.35</v>
      </c>
      <c r="P40" s="305">
        <v>0.45</v>
      </c>
      <c r="Q40" s="306">
        <f t="shared" si="3"/>
        <v>5700</v>
      </c>
      <c r="R40" s="305">
        <f t="shared" si="4"/>
        <v>0.25</v>
      </c>
      <c r="S40" s="305">
        <f t="shared" si="5"/>
        <v>0</v>
      </c>
      <c r="T40" s="305">
        <f t="shared" si="6"/>
        <v>0</v>
      </c>
      <c r="U40" s="305">
        <f t="shared" si="7"/>
        <v>0</v>
      </c>
      <c r="V40" s="305">
        <f t="shared" si="8"/>
        <v>0</v>
      </c>
      <c r="W40" s="305">
        <f t="shared" si="9"/>
        <v>0</v>
      </c>
      <c r="X40" s="307">
        <f t="shared" si="1"/>
        <v>0.1</v>
      </c>
      <c r="Y40" s="305">
        <f t="shared" si="10"/>
        <v>0.2</v>
      </c>
    </row>
    <row r="41" spans="1:25" ht="18.75">
      <c r="A41" s="299">
        <f t="shared" si="11"/>
        <v>40</v>
      </c>
      <c r="B41" s="300" t="s">
        <v>433</v>
      </c>
      <c r="C41" s="301" t="s">
        <v>407</v>
      </c>
      <c r="D41" s="302" t="s">
        <v>426</v>
      </c>
      <c r="E41" s="302">
        <v>5</v>
      </c>
      <c r="F41" s="302" t="str">
        <f t="shared" si="2"/>
        <v>د 5</v>
      </c>
      <c r="G41" s="302">
        <v>288</v>
      </c>
      <c r="H41" s="302" t="s">
        <v>422</v>
      </c>
      <c r="I41" s="303">
        <f t="shared" si="14"/>
        <v>997.49999999999989</v>
      </c>
      <c r="J41" s="303">
        <v>2850</v>
      </c>
      <c r="O41" s="305">
        <v>0.35</v>
      </c>
      <c r="P41" s="305">
        <v>0.45</v>
      </c>
      <c r="Q41" s="306">
        <f t="shared" si="3"/>
        <v>5700</v>
      </c>
      <c r="R41" s="305">
        <f t="shared" si="4"/>
        <v>0.25</v>
      </c>
      <c r="S41" s="305">
        <f t="shared" si="5"/>
        <v>0</v>
      </c>
      <c r="T41" s="305">
        <f t="shared" si="6"/>
        <v>0</v>
      </c>
      <c r="U41" s="305">
        <f t="shared" si="7"/>
        <v>0</v>
      </c>
      <c r="V41" s="305">
        <f t="shared" si="8"/>
        <v>0</v>
      </c>
      <c r="W41" s="305">
        <f t="shared" si="9"/>
        <v>0</v>
      </c>
      <c r="X41" s="307">
        <f t="shared" si="1"/>
        <v>0.1</v>
      </c>
      <c r="Y41" s="305">
        <f t="shared" si="10"/>
        <v>0.2</v>
      </c>
    </row>
    <row r="42" spans="1:25" ht="18.75">
      <c r="A42" s="299">
        <f t="shared" si="11"/>
        <v>41</v>
      </c>
      <c r="B42" s="300" t="s">
        <v>434</v>
      </c>
      <c r="C42" s="301" t="s">
        <v>417</v>
      </c>
      <c r="D42" s="302" t="s">
        <v>426</v>
      </c>
      <c r="E42" s="302">
        <v>5</v>
      </c>
      <c r="F42" s="302" t="str">
        <f t="shared" si="2"/>
        <v>د 5</v>
      </c>
      <c r="G42" s="302">
        <v>288</v>
      </c>
      <c r="H42" s="302" t="s">
        <v>422</v>
      </c>
      <c r="I42" s="303">
        <f t="shared" si="14"/>
        <v>997.49999999999989</v>
      </c>
      <c r="J42" s="303">
        <v>2850</v>
      </c>
      <c r="O42" s="305">
        <v>0.35</v>
      </c>
      <c r="P42" s="305">
        <v>0.45</v>
      </c>
      <c r="Q42" s="306">
        <f t="shared" si="3"/>
        <v>5700</v>
      </c>
      <c r="R42" s="305">
        <f t="shared" si="4"/>
        <v>0</v>
      </c>
      <c r="S42" s="305">
        <f t="shared" si="5"/>
        <v>0.25</v>
      </c>
      <c r="T42" s="305">
        <f t="shared" si="6"/>
        <v>0</v>
      </c>
      <c r="U42" s="305">
        <f t="shared" si="7"/>
        <v>0</v>
      </c>
      <c r="V42" s="305">
        <f t="shared" si="8"/>
        <v>0</v>
      </c>
      <c r="W42" s="305">
        <f t="shared" si="9"/>
        <v>0</v>
      </c>
      <c r="X42" s="307">
        <f t="shared" si="1"/>
        <v>0.1</v>
      </c>
      <c r="Y42" s="305">
        <f t="shared" si="10"/>
        <v>0.2</v>
      </c>
    </row>
    <row r="43" spans="1:25" ht="18.75">
      <c r="A43" s="299">
        <f t="shared" si="11"/>
        <v>42</v>
      </c>
      <c r="B43" s="300" t="s">
        <v>435</v>
      </c>
      <c r="C43" s="301" t="s">
        <v>436</v>
      </c>
      <c r="D43" s="302" t="s">
        <v>426</v>
      </c>
      <c r="E43" s="302">
        <v>5</v>
      </c>
      <c r="F43" s="302" t="str">
        <f t="shared" si="2"/>
        <v>د 5</v>
      </c>
      <c r="G43" s="302">
        <v>288</v>
      </c>
      <c r="H43" s="302" t="s">
        <v>422</v>
      </c>
      <c r="I43" s="303">
        <f t="shared" si="14"/>
        <v>997.49999999999989</v>
      </c>
      <c r="J43" s="303">
        <v>2850</v>
      </c>
      <c r="O43" s="305">
        <v>0.35</v>
      </c>
      <c r="P43" s="305">
        <v>0.45</v>
      </c>
      <c r="Q43" s="306">
        <f t="shared" si="3"/>
        <v>5700</v>
      </c>
      <c r="R43" s="305">
        <f t="shared" si="4"/>
        <v>0</v>
      </c>
      <c r="S43" s="305">
        <f t="shared" si="5"/>
        <v>0</v>
      </c>
      <c r="T43" s="305">
        <f t="shared" si="6"/>
        <v>0.25</v>
      </c>
      <c r="U43" s="305">
        <f t="shared" si="7"/>
        <v>0</v>
      </c>
      <c r="V43" s="305">
        <f t="shared" si="8"/>
        <v>0</v>
      </c>
      <c r="W43" s="305">
        <f t="shared" si="9"/>
        <v>0</v>
      </c>
      <c r="X43" s="307">
        <f t="shared" si="1"/>
        <v>0.1</v>
      </c>
      <c r="Y43" s="305">
        <f t="shared" si="10"/>
        <v>0.2</v>
      </c>
    </row>
    <row r="44" spans="1:25" ht="18.75">
      <c r="A44" s="299">
        <f t="shared" si="11"/>
        <v>43</v>
      </c>
      <c r="B44" s="300" t="s">
        <v>437</v>
      </c>
      <c r="C44" s="301" t="s">
        <v>438</v>
      </c>
      <c r="D44" s="302" t="s">
        <v>426</v>
      </c>
      <c r="E44" s="302">
        <v>3</v>
      </c>
      <c r="F44" s="302" t="str">
        <f t="shared" si="2"/>
        <v>د 3</v>
      </c>
      <c r="G44" s="302">
        <v>240</v>
      </c>
      <c r="H44" s="302" t="s">
        <v>422</v>
      </c>
      <c r="I44" s="303">
        <f t="shared" si="14"/>
        <v>997.49999999999989</v>
      </c>
      <c r="J44" s="303">
        <v>2850</v>
      </c>
      <c r="O44" s="305">
        <v>0.35</v>
      </c>
      <c r="P44" s="305">
        <v>0.45</v>
      </c>
      <c r="Q44" s="306">
        <f t="shared" si="3"/>
        <v>6900</v>
      </c>
      <c r="R44" s="305">
        <f t="shared" si="4"/>
        <v>0</v>
      </c>
      <c r="S44" s="305">
        <f t="shared" si="5"/>
        <v>0</v>
      </c>
      <c r="T44" s="305">
        <f t="shared" si="6"/>
        <v>0</v>
      </c>
      <c r="U44" s="305">
        <f t="shared" si="7"/>
        <v>0.25</v>
      </c>
      <c r="V44" s="305">
        <f t="shared" si="8"/>
        <v>0</v>
      </c>
      <c r="W44" s="305">
        <f t="shared" si="9"/>
        <v>0</v>
      </c>
      <c r="X44" s="307">
        <f t="shared" si="1"/>
        <v>0.1</v>
      </c>
      <c r="Y44" s="305">
        <f t="shared" si="10"/>
        <v>0.2</v>
      </c>
    </row>
    <row r="45" spans="1:25" ht="18.75">
      <c r="A45" s="299">
        <f t="shared" si="11"/>
        <v>44</v>
      </c>
      <c r="B45" s="300" t="s">
        <v>439</v>
      </c>
      <c r="C45" s="301" t="s">
        <v>436</v>
      </c>
      <c r="D45" s="302" t="s">
        <v>426</v>
      </c>
      <c r="E45" s="302">
        <v>3</v>
      </c>
      <c r="F45" s="302" t="str">
        <f t="shared" si="2"/>
        <v>د 3</v>
      </c>
      <c r="G45" s="302">
        <v>240</v>
      </c>
      <c r="H45" s="302" t="s">
        <v>440</v>
      </c>
      <c r="I45" s="303">
        <f t="shared" si="14"/>
        <v>861</v>
      </c>
      <c r="J45" s="303">
        <v>2460</v>
      </c>
      <c r="O45" s="305">
        <v>0.35</v>
      </c>
      <c r="P45" s="305">
        <v>0.45</v>
      </c>
      <c r="Q45" s="306">
        <f t="shared" si="3"/>
        <v>6900</v>
      </c>
      <c r="R45" s="305">
        <f t="shared" si="4"/>
        <v>0</v>
      </c>
      <c r="S45" s="305">
        <f t="shared" si="5"/>
        <v>0</v>
      </c>
      <c r="T45" s="305">
        <f t="shared" si="6"/>
        <v>0.25</v>
      </c>
      <c r="U45" s="305">
        <f t="shared" si="7"/>
        <v>0</v>
      </c>
      <c r="V45" s="305">
        <f t="shared" si="8"/>
        <v>0</v>
      </c>
      <c r="W45" s="305">
        <f t="shared" si="9"/>
        <v>0</v>
      </c>
      <c r="X45" s="307">
        <f t="shared" si="1"/>
        <v>0.1</v>
      </c>
      <c r="Y45" s="305">
        <f t="shared" si="10"/>
        <v>0.2</v>
      </c>
    </row>
    <row r="46" spans="1:25" ht="18.75">
      <c r="A46" s="299">
        <f t="shared" si="11"/>
        <v>45</v>
      </c>
      <c r="B46" s="300" t="s">
        <v>441</v>
      </c>
      <c r="C46" s="301" t="s">
        <v>442</v>
      </c>
      <c r="D46" s="302" t="s">
        <v>426</v>
      </c>
      <c r="E46" s="302">
        <v>2</v>
      </c>
      <c r="F46" s="302" t="str">
        <f t="shared" si="2"/>
        <v>د 2</v>
      </c>
      <c r="G46" s="302">
        <v>219</v>
      </c>
      <c r="H46" s="302" t="s">
        <v>443</v>
      </c>
      <c r="I46" s="303">
        <f t="shared" si="14"/>
        <v>626.5</v>
      </c>
      <c r="J46" s="303">
        <v>1790</v>
      </c>
      <c r="O46" s="305">
        <v>0.35</v>
      </c>
      <c r="P46" s="305">
        <v>0.45</v>
      </c>
      <c r="Q46" s="306">
        <f t="shared" si="3"/>
        <v>7400</v>
      </c>
      <c r="R46" s="305">
        <f t="shared" si="4"/>
        <v>0</v>
      </c>
      <c r="S46" s="305">
        <f t="shared" si="5"/>
        <v>0</v>
      </c>
      <c r="T46" s="305">
        <f t="shared" si="6"/>
        <v>0</v>
      </c>
      <c r="U46" s="305">
        <f t="shared" si="7"/>
        <v>0.25</v>
      </c>
      <c r="V46" s="305">
        <f t="shared" si="8"/>
        <v>0</v>
      </c>
      <c r="W46" s="305">
        <f t="shared" si="9"/>
        <v>0</v>
      </c>
      <c r="X46" s="307">
        <f t="shared" si="1"/>
        <v>0.1</v>
      </c>
      <c r="Y46" s="305">
        <f t="shared" si="10"/>
        <v>0.2</v>
      </c>
    </row>
    <row r="47" spans="1:25" ht="18.75">
      <c r="A47" s="299">
        <f t="shared" si="11"/>
        <v>46</v>
      </c>
      <c r="B47" s="300" t="s">
        <v>444</v>
      </c>
      <c r="C47" s="301" t="s">
        <v>438</v>
      </c>
      <c r="D47" s="302" t="s">
        <v>426</v>
      </c>
      <c r="E47" s="302">
        <v>2</v>
      </c>
      <c r="F47" s="302" t="str">
        <f t="shared" si="2"/>
        <v>د 2</v>
      </c>
      <c r="G47" s="302">
        <v>219</v>
      </c>
      <c r="H47" s="302" t="s">
        <v>445</v>
      </c>
      <c r="I47" s="303">
        <f>J47*35%</f>
        <v>913.49999999999989</v>
      </c>
      <c r="J47" s="303">
        <v>2610</v>
      </c>
      <c r="O47" s="305">
        <v>0.35</v>
      </c>
      <c r="P47" s="305">
        <v>0.45</v>
      </c>
      <c r="Q47" s="306">
        <f t="shared" si="3"/>
        <v>7400</v>
      </c>
      <c r="R47" s="305">
        <f t="shared" si="4"/>
        <v>0</v>
      </c>
      <c r="S47" s="305">
        <f t="shared" si="5"/>
        <v>0</v>
      </c>
      <c r="T47" s="305">
        <f t="shared" si="6"/>
        <v>0</v>
      </c>
      <c r="U47" s="305">
        <f t="shared" si="7"/>
        <v>0.25</v>
      </c>
      <c r="V47" s="305">
        <f>IF(C47="TG",(0.4),IF(OR(C47="TI",C47="TM",C47="TS"),(0.3),0))</f>
        <v>0</v>
      </c>
      <c r="W47" s="305">
        <f t="shared" si="9"/>
        <v>0</v>
      </c>
      <c r="X47" s="307">
        <f t="shared" si="1"/>
        <v>0.1</v>
      </c>
      <c r="Y47" s="305">
        <f t="shared" si="10"/>
        <v>0.2</v>
      </c>
    </row>
    <row r="48" spans="1:25" ht="18.75">
      <c r="A48" s="299">
        <f t="shared" si="11"/>
        <v>47</v>
      </c>
      <c r="B48" s="300" t="s">
        <v>446</v>
      </c>
      <c r="C48" s="301" t="s">
        <v>442</v>
      </c>
      <c r="D48" s="302" t="s">
        <v>426</v>
      </c>
      <c r="E48" s="302">
        <v>1</v>
      </c>
      <c r="F48" s="302" t="str">
        <f t="shared" si="2"/>
        <v>د 1</v>
      </c>
      <c r="G48" s="302">
        <v>200</v>
      </c>
      <c r="H48" s="302" t="s">
        <v>447</v>
      </c>
      <c r="I48" s="303">
        <f>J48*35%</f>
        <v>610.75</v>
      </c>
      <c r="J48" s="303">
        <v>1745</v>
      </c>
      <c r="O48" s="305">
        <v>0.35</v>
      </c>
      <c r="P48" s="305">
        <v>0.45</v>
      </c>
      <c r="Q48" s="306">
        <f t="shared" si="3"/>
        <v>7700</v>
      </c>
      <c r="R48" s="305">
        <f t="shared" si="4"/>
        <v>0</v>
      </c>
      <c r="S48" s="305">
        <f t="shared" si="5"/>
        <v>0</v>
      </c>
      <c r="T48" s="305">
        <f t="shared" si="6"/>
        <v>0</v>
      </c>
      <c r="U48" s="305">
        <f t="shared" si="7"/>
        <v>0.25</v>
      </c>
      <c r="V48" s="305">
        <f t="shared" si="8"/>
        <v>0</v>
      </c>
      <c r="W48" s="305">
        <f t="shared" si="9"/>
        <v>0</v>
      </c>
      <c r="X48" s="307">
        <f t="shared" si="1"/>
        <v>0.1</v>
      </c>
      <c r="Y48" s="305">
        <f t="shared" si="10"/>
        <v>0.2</v>
      </c>
    </row>
    <row r="49" spans="1:25" s="345" customFormat="1" ht="18.75">
      <c r="A49" s="340">
        <f t="shared" si="11"/>
        <v>48</v>
      </c>
      <c r="B49" s="341" t="s">
        <v>448</v>
      </c>
      <c r="C49" s="342" t="s">
        <v>436</v>
      </c>
      <c r="D49" s="343" t="s">
        <v>426</v>
      </c>
      <c r="E49" s="343">
        <v>1</v>
      </c>
      <c r="F49" s="302" t="str">
        <f t="shared" si="2"/>
        <v>د 1</v>
      </c>
      <c r="G49" s="343">
        <v>200</v>
      </c>
      <c r="H49" s="343" t="s">
        <v>449</v>
      </c>
      <c r="I49" s="303">
        <f>J49*35%</f>
        <v>714</v>
      </c>
      <c r="J49" s="303">
        <v>2040</v>
      </c>
      <c r="K49" s="344"/>
      <c r="L49" s="343"/>
      <c r="M49" s="343"/>
      <c r="N49" s="344"/>
      <c r="O49" s="307">
        <v>0.35</v>
      </c>
      <c r="P49" s="307">
        <v>0.45</v>
      </c>
      <c r="Q49" s="345">
        <f t="shared" si="3"/>
        <v>7700</v>
      </c>
      <c r="R49" s="305">
        <f t="shared" si="4"/>
        <v>0</v>
      </c>
      <c r="S49" s="307">
        <f t="shared" si="5"/>
        <v>0</v>
      </c>
      <c r="T49" s="307">
        <f t="shared" si="6"/>
        <v>0</v>
      </c>
      <c r="U49" s="307">
        <f t="shared" si="7"/>
        <v>0</v>
      </c>
      <c r="V49" s="307">
        <f t="shared" si="8"/>
        <v>0</v>
      </c>
      <c r="W49" s="307">
        <f t="shared" si="9"/>
        <v>0</v>
      </c>
      <c r="X49" s="307">
        <f>IF(OR(C49="CG",C49="CTG",C49="CS",C49="CTS",C49="CM",C49="CTM",C49="CI",C49="CTI",C49="CH",C49="OP",C49="V"),(0.1),0)</f>
        <v>0.1</v>
      </c>
      <c r="Y49" s="305">
        <f t="shared" si="10"/>
        <v>0.2</v>
      </c>
    </row>
    <row r="50" spans="1:25" ht="18.75" hidden="1">
      <c r="A50" s="340">
        <f t="shared" si="11"/>
        <v>49</v>
      </c>
      <c r="B50" s="300" t="s">
        <v>344</v>
      </c>
      <c r="C50" s="301" t="s">
        <v>450</v>
      </c>
      <c r="D50" s="302" t="s">
        <v>346</v>
      </c>
      <c r="E50" s="302">
        <v>16</v>
      </c>
      <c r="F50" s="302" t="str">
        <f>CONCATENATE("ب1 / ",D50,E50)</f>
        <v>ب1 / أ16</v>
      </c>
      <c r="G50" s="302">
        <v>713</v>
      </c>
      <c r="H50" s="302" t="s">
        <v>349</v>
      </c>
      <c r="I50" s="303">
        <f>J50*35%</f>
        <v>3849.9999999999995</v>
      </c>
      <c r="J50" s="303">
        <v>11000</v>
      </c>
      <c r="O50" s="346">
        <v>0.8</v>
      </c>
      <c r="P50" s="346">
        <v>0.9</v>
      </c>
      <c r="Q50" s="306">
        <v>0</v>
      </c>
      <c r="R50" s="307">
        <f t="shared" si="4"/>
        <v>0</v>
      </c>
      <c r="S50" s="307">
        <f t="shared" si="5"/>
        <v>0</v>
      </c>
      <c r="T50" s="307">
        <f t="shared" si="6"/>
        <v>0</v>
      </c>
      <c r="U50" s="307">
        <f t="shared" si="7"/>
        <v>0</v>
      </c>
      <c r="V50" s="307">
        <f t="shared" si="8"/>
        <v>0</v>
      </c>
      <c r="W50" s="307">
        <f t="shared" si="9"/>
        <v>0</v>
      </c>
      <c r="X50" s="307">
        <f t="shared" ref="X50:X64" si="15">IF(OR(C50="CG",C50="CTG",C50="CS",C50="CTS",C50="CM",C50="CTM",C50="CI",C50="CTI"),(0.1),0)</f>
        <v>0</v>
      </c>
      <c r="Y50" s="305">
        <f t="shared" si="10"/>
        <v>0</v>
      </c>
    </row>
    <row r="51" spans="1:25" ht="18.75" hidden="1">
      <c r="A51" s="340">
        <f t="shared" si="11"/>
        <v>50</v>
      </c>
      <c r="B51" s="300" t="s">
        <v>350</v>
      </c>
      <c r="C51" s="301" t="s">
        <v>450</v>
      </c>
      <c r="D51" s="302" t="s">
        <v>346</v>
      </c>
      <c r="E51" s="302">
        <v>16</v>
      </c>
      <c r="F51" s="302" t="str">
        <f t="shared" ref="F51:F63" si="16">CONCATENATE("ب1 / ",D51,E51)</f>
        <v>ب1 / أ16</v>
      </c>
      <c r="G51" s="302">
        <v>713</v>
      </c>
      <c r="H51" s="302" t="s">
        <v>451</v>
      </c>
      <c r="I51" s="303">
        <f t="shared" ref="I51:I63" si="17">J51*35%</f>
        <v>3849.9999999999995</v>
      </c>
      <c r="J51" s="303">
        <v>11000</v>
      </c>
      <c r="O51" s="346">
        <v>0.8</v>
      </c>
      <c r="P51" s="346">
        <v>0.9</v>
      </c>
      <c r="Q51" s="306">
        <v>0</v>
      </c>
      <c r="R51" s="307">
        <f t="shared" si="4"/>
        <v>0</v>
      </c>
      <c r="S51" s="307">
        <f t="shared" si="5"/>
        <v>0</v>
      </c>
      <c r="T51" s="307">
        <f t="shared" si="6"/>
        <v>0</v>
      </c>
      <c r="U51" s="307">
        <f t="shared" si="7"/>
        <v>0</v>
      </c>
      <c r="V51" s="307">
        <f t="shared" si="8"/>
        <v>0</v>
      </c>
      <c r="W51" s="307">
        <f t="shared" si="9"/>
        <v>0</v>
      </c>
      <c r="X51" s="307">
        <f t="shared" si="15"/>
        <v>0</v>
      </c>
      <c r="Y51" s="305">
        <f t="shared" si="10"/>
        <v>0</v>
      </c>
    </row>
    <row r="52" spans="1:25" ht="18.75" hidden="1">
      <c r="A52" s="340">
        <f t="shared" si="11"/>
        <v>51</v>
      </c>
      <c r="B52" s="300" t="s">
        <v>364</v>
      </c>
      <c r="C52" s="301" t="s">
        <v>450</v>
      </c>
      <c r="D52" s="302" t="s">
        <v>346</v>
      </c>
      <c r="E52" s="302">
        <v>16</v>
      </c>
      <c r="F52" s="302" t="str">
        <f t="shared" si="16"/>
        <v>ب1 / أ16</v>
      </c>
      <c r="G52" s="302">
        <v>713</v>
      </c>
      <c r="H52" s="302" t="s">
        <v>452</v>
      </c>
      <c r="I52" s="303">
        <f t="shared" si="17"/>
        <v>3849.9999999999995</v>
      </c>
      <c r="J52" s="303">
        <v>11000</v>
      </c>
      <c r="O52" s="346">
        <v>0.8</v>
      </c>
      <c r="P52" s="346">
        <v>0.9</v>
      </c>
      <c r="Q52" s="306">
        <v>0</v>
      </c>
      <c r="R52" s="307">
        <f t="shared" si="4"/>
        <v>0</v>
      </c>
      <c r="S52" s="307">
        <f t="shared" si="5"/>
        <v>0</v>
      </c>
      <c r="T52" s="307">
        <f t="shared" si="6"/>
        <v>0</v>
      </c>
      <c r="U52" s="307">
        <f t="shared" si="7"/>
        <v>0</v>
      </c>
      <c r="V52" s="307">
        <f t="shared" si="8"/>
        <v>0</v>
      </c>
      <c r="W52" s="307">
        <f t="shared" si="9"/>
        <v>0</v>
      </c>
      <c r="X52" s="307">
        <f t="shared" si="15"/>
        <v>0</v>
      </c>
      <c r="Y52" s="305">
        <f t="shared" si="10"/>
        <v>0</v>
      </c>
    </row>
    <row r="53" spans="1:25" ht="18.75" hidden="1">
      <c r="A53" s="340">
        <f t="shared" si="11"/>
        <v>52</v>
      </c>
      <c r="B53" s="300" t="s">
        <v>367</v>
      </c>
      <c r="C53" s="301" t="s">
        <v>450</v>
      </c>
      <c r="D53" s="302" t="s">
        <v>346</v>
      </c>
      <c r="E53" s="302">
        <v>16</v>
      </c>
      <c r="F53" s="302" t="str">
        <f t="shared" si="16"/>
        <v>ب1 / أ16</v>
      </c>
      <c r="G53" s="302">
        <v>713</v>
      </c>
      <c r="H53" s="302" t="s">
        <v>453</v>
      </c>
      <c r="I53" s="303">
        <f t="shared" si="17"/>
        <v>3849.9999999999995</v>
      </c>
      <c r="J53" s="303">
        <v>11000</v>
      </c>
      <c r="O53" s="346">
        <v>0.8</v>
      </c>
      <c r="P53" s="346">
        <v>0.9</v>
      </c>
      <c r="Q53" s="306">
        <v>0</v>
      </c>
      <c r="R53" s="307">
        <f t="shared" si="4"/>
        <v>0</v>
      </c>
      <c r="S53" s="307">
        <f t="shared" si="5"/>
        <v>0</v>
      </c>
      <c r="T53" s="307">
        <f t="shared" si="6"/>
        <v>0</v>
      </c>
      <c r="U53" s="307">
        <f t="shared" si="7"/>
        <v>0</v>
      </c>
      <c r="V53" s="307">
        <f t="shared" si="8"/>
        <v>0</v>
      </c>
      <c r="W53" s="307">
        <f t="shared" si="9"/>
        <v>0</v>
      </c>
      <c r="X53" s="307">
        <f t="shared" si="15"/>
        <v>0</v>
      </c>
      <c r="Y53" s="305">
        <f t="shared" si="10"/>
        <v>0</v>
      </c>
    </row>
    <row r="54" spans="1:25" ht="18.75" hidden="1">
      <c r="A54" s="340">
        <f t="shared" si="11"/>
        <v>53</v>
      </c>
      <c r="B54" s="300" t="s">
        <v>369</v>
      </c>
      <c r="C54" s="301" t="s">
        <v>450</v>
      </c>
      <c r="D54" s="302" t="s">
        <v>346</v>
      </c>
      <c r="E54" s="302">
        <v>14</v>
      </c>
      <c r="F54" s="302" t="str">
        <f t="shared" si="16"/>
        <v>ب1 / أ14</v>
      </c>
      <c r="G54" s="302">
        <v>621</v>
      </c>
      <c r="H54" s="302" t="s">
        <v>454</v>
      </c>
      <c r="I54" s="303">
        <f t="shared" si="17"/>
        <v>3849.9999999999995</v>
      </c>
      <c r="J54" s="303">
        <v>11000</v>
      </c>
      <c r="O54" s="346">
        <v>0.8</v>
      </c>
      <c r="P54" s="346">
        <v>0.9</v>
      </c>
      <c r="Q54" s="306">
        <v>0</v>
      </c>
      <c r="R54" s="307">
        <f t="shared" si="4"/>
        <v>0</v>
      </c>
      <c r="S54" s="307">
        <f t="shared" si="5"/>
        <v>0</v>
      </c>
      <c r="T54" s="307">
        <f t="shared" si="6"/>
        <v>0</v>
      </c>
      <c r="U54" s="307">
        <f t="shared" si="7"/>
        <v>0</v>
      </c>
      <c r="V54" s="307">
        <f t="shared" si="8"/>
        <v>0</v>
      </c>
      <c r="W54" s="307">
        <f t="shared" si="9"/>
        <v>0</v>
      </c>
      <c r="X54" s="307">
        <f t="shared" si="15"/>
        <v>0</v>
      </c>
      <c r="Y54" s="305">
        <f t="shared" si="10"/>
        <v>0</v>
      </c>
    </row>
    <row r="55" spans="1:25" ht="18.75" hidden="1">
      <c r="A55" s="340">
        <f t="shared" si="11"/>
        <v>54</v>
      </c>
      <c r="B55" s="300" t="s">
        <v>372</v>
      </c>
      <c r="C55" s="301" t="s">
        <v>450</v>
      </c>
      <c r="D55" s="302" t="s">
        <v>346</v>
      </c>
      <c r="E55" s="302">
        <v>14</v>
      </c>
      <c r="F55" s="302" t="str">
        <f t="shared" si="16"/>
        <v>ب1 / أ14</v>
      </c>
      <c r="G55" s="302">
        <v>621</v>
      </c>
      <c r="H55" s="302" t="s">
        <v>455</v>
      </c>
      <c r="I55" s="303">
        <f t="shared" si="17"/>
        <v>3849.9999999999995</v>
      </c>
      <c r="J55" s="303">
        <v>11000</v>
      </c>
      <c r="O55" s="346">
        <v>0.8</v>
      </c>
      <c r="P55" s="346">
        <v>0.9</v>
      </c>
      <c r="Q55" s="306">
        <v>0</v>
      </c>
      <c r="R55" s="307">
        <f t="shared" si="4"/>
        <v>0</v>
      </c>
      <c r="S55" s="307">
        <f t="shared" si="5"/>
        <v>0</v>
      </c>
      <c r="T55" s="307">
        <f t="shared" si="6"/>
        <v>0</v>
      </c>
      <c r="U55" s="307">
        <f t="shared" si="7"/>
        <v>0</v>
      </c>
      <c r="V55" s="307">
        <f t="shared" si="8"/>
        <v>0</v>
      </c>
      <c r="W55" s="307">
        <f t="shared" si="9"/>
        <v>0</v>
      </c>
      <c r="X55" s="307">
        <f t="shared" si="15"/>
        <v>0</v>
      </c>
      <c r="Y55" s="305">
        <f t="shared" si="10"/>
        <v>0</v>
      </c>
    </row>
    <row r="56" spans="1:25" ht="18.75" hidden="1">
      <c r="A56" s="340">
        <f t="shared" si="11"/>
        <v>55</v>
      </c>
      <c r="B56" s="300" t="s">
        <v>374</v>
      </c>
      <c r="C56" s="301" t="s">
        <v>450</v>
      </c>
      <c r="D56" s="302" t="s">
        <v>346</v>
      </c>
      <c r="E56" s="302">
        <v>14</v>
      </c>
      <c r="F56" s="302" t="str">
        <f t="shared" si="16"/>
        <v>ب1 / أ14</v>
      </c>
      <c r="G56" s="302">
        <v>621</v>
      </c>
      <c r="H56" s="302" t="s">
        <v>456</v>
      </c>
      <c r="I56" s="303">
        <f t="shared" si="17"/>
        <v>3849.9999999999995</v>
      </c>
      <c r="J56" s="303">
        <v>11000</v>
      </c>
      <c r="O56" s="346">
        <v>0.8</v>
      </c>
      <c r="P56" s="346">
        <v>0.9</v>
      </c>
      <c r="Q56" s="306">
        <v>0</v>
      </c>
      <c r="R56" s="307">
        <f t="shared" si="4"/>
        <v>0</v>
      </c>
      <c r="S56" s="307">
        <f t="shared" si="5"/>
        <v>0</v>
      </c>
      <c r="T56" s="307">
        <f t="shared" si="6"/>
        <v>0</v>
      </c>
      <c r="U56" s="307">
        <f t="shared" si="7"/>
        <v>0</v>
      </c>
      <c r="V56" s="307">
        <f t="shared" si="8"/>
        <v>0</v>
      </c>
      <c r="W56" s="307">
        <f t="shared" si="9"/>
        <v>0</v>
      </c>
      <c r="X56" s="307">
        <f t="shared" si="15"/>
        <v>0</v>
      </c>
      <c r="Y56" s="305">
        <f t="shared" si="10"/>
        <v>0</v>
      </c>
    </row>
    <row r="57" spans="1:25" ht="18.75" hidden="1">
      <c r="A57" s="340">
        <f t="shared" si="11"/>
        <v>56</v>
      </c>
      <c r="B57" s="300" t="s">
        <v>377</v>
      </c>
      <c r="C57" s="301" t="s">
        <v>450</v>
      </c>
      <c r="D57" s="302" t="s">
        <v>346</v>
      </c>
      <c r="E57" s="302">
        <v>14</v>
      </c>
      <c r="F57" s="302" t="str">
        <f t="shared" si="16"/>
        <v>ب1 / أ14</v>
      </c>
      <c r="G57" s="302">
        <v>621</v>
      </c>
      <c r="H57" s="302" t="s">
        <v>457</v>
      </c>
      <c r="I57" s="303">
        <f t="shared" si="17"/>
        <v>3849.9999999999995</v>
      </c>
      <c r="J57" s="303">
        <v>11000</v>
      </c>
      <c r="O57" s="346">
        <v>0.8</v>
      </c>
      <c r="P57" s="346">
        <v>0.9</v>
      </c>
      <c r="Q57" s="306">
        <v>0</v>
      </c>
      <c r="R57" s="307">
        <f t="shared" si="4"/>
        <v>0</v>
      </c>
      <c r="S57" s="307">
        <f t="shared" si="5"/>
        <v>0</v>
      </c>
      <c r="T57" s="307">
        <f t="shared" si="6"/>
        <v>0</v>
      </c>
      <c r="U57" s="307">
        <f t="shared" si="7"/>
        <v>0</v>
      </c>
      <c r="V57" s="307">
        <f t="shared" si="8"/>
        <v>0</v>
      </c>
      <c r="W57" s="307">
        <f t="shared" si="9"/>
        <v>0</v>
      </c>
      <c r="X57" s="307">
        <f t="shared" si="15"/>
        <v>0</v>
      </c>
      <c r="Y57" s="305">
        <f t="shared" si="10"/>
        <v>0</v>
      </c>
    </row>
    <row r="58" spans="1:25" ht="18.75" hidden="1">
      <c r="A58" s="340">
        <f t="shared" si="11"/>
        <v>57</v>
      </c>
      <c r="B58" s="300" t="s">
        <v>378</v>
      </c>
      <c r="C58" s="301" t="s">
        <v>450</v>
      </c>
      <c r="D58" s="302" t="s">
        <v>346</v>
      </c>
      <c r="E58" s="302">
        <v>13</v>
      </c>
      <c r="F58" s="302" t="str">
        <f t="shared" si="16"/>
        <v>ب1 / أ13</v>
      </c>
      <c r="G58" s="302">
        <v>578</v>
      </c>
      <c r="H58" s="302" t="s">
        <v>458</v>
      </c>
      <c r="I58" s="303">
        <f t="shared" si="17"/>
        <v>3849.9999999999995</v>
      </c>
      <c r="J58" s="303">
        <v>11000</v>
      </c>
      <c r="O58" s="346">
        <v>0.8</v>
      </c>
      <c r="P58" s="346">
        <v>0.9</v>
      </c>
      <c r="Q58" s="306">
        <v>0</v>
      </c>
      <c r="R58" s="307">
        <f t="shared" si="4"/>
        <v>0</v>
      </c>
      <c r="S58" s="307">
        <f t="shared" si="5"/>
        <v>0</v>
      </c>
      <c r="T58" s="307">
        <f t="shared" si="6"/>
        <v>0</v>
      </c>
      <c r="U58" s="307">
        <f t="shared" si="7"/>
        <v>0</v>
      </c>
      <c r="V58" s="307">
        <f t="shared" si="8"/>
        <v>0</v>
      </c>
      <c r="W58" s="307">
        <f t="shared" si="9"/>
        <v>0</v>
      </c>
      <c r="X58" s="307">
        <f t="shared" si="15"/>
        <v>0</v>
      </c>
      <c r="Y58" s="305">
        <f t="shared" si="10"/>
        <v>0</v>
      </c>
    </row>
    <row r="59" spans="1:25" ht="18.75" hidden="1">
      <c r="A59" s="340">
        <f t="shared" si="11"/>
        <v>58</v>
      </c>
      <c r="B59" s="300" t="s">
        <v>380</v>
      </c>
      <c r="C59" s="301" t="s">
        <v>450</v>
      </c>
      <c r="D59" s="302" t="s">
        <v>346</v>
      </c>
      <c r="E59" s="302">
        <v>13</v>
      </c>
      <c r="F59" s="302" t="str">
        <f t="shared" si="16"/>
        <v>ب1 / أ13</v>
      </c>
      <c r="G59" s="302">
        <v>578</v>
      </c>
      <c r="H59" s="302" t="s">
        <v>459</v>
      </c>
      <c r="I59" s="303">
        <f t="shared" si="17"/>
        <v>3849.9999999999995</v>
      </c>
      <c r="J59" s="303">
        <v>11000</v>
      </c>
      <c r="O59" s="346">
        <v>0.8</v>
      </c>
      <c r="P59" s="346">
        <v>0.9</v>
      </c>
      <c r="Q59" s="306">
        <v>0</v>
      </c>
      <c r="R59" s="307">
        <f t="shared" si="4"/>
        <v>0</v>
      </c>
      <c r="S59" s="307">
        <f t="shared" si="5"/>
        <v>0</v>
      </c>
      <c r="T59" s="307">
        <f t="shared" si="6"/>
        <v>0</v>
      </c>
      <c r="U59" s="307">
        <f t="shared" si="7"/>
        <v>0</v>
      </c>
      <c r="V59" s="307">
        <f t="shared" si="8"/>
        <v>0</v>
      </c>
      <c r="W59" s="307">
        <f t="shared" si="9"/>
        <v>0</v>
      </c>
      <c r="X59" s="307">
        <f t="shared" si="15"/>
        <v>0</v>
      </c>
      <c r="Y59" s="305">
        <f t="shared" si="10"/>
        <v>0</v>
      </c>
    </row>
    <row r="60" spans="1:25" ht="18.75" hidden="1">
      <c r="A60" s="340">
        <f t="shared" si="11"/>
        <v>59</v>
      </c>
      <c r="B60" s="300" t="s">
        <v>382</v>
      </c>
      <c r="C60" s="301" t="s">
        <v>450</v>
      </c>
      <c r="D60" s="302" t="s">
        <v>346</v>
      </c>
      <c r="E60" s="302">
        <v>13</v>
      </c>
      <c r="F60" s="302" t="str">
        <f t="shared" si="16"/>
        <v>ب1 / أ13</v>
      </c>
      <c r="G60" s="302">
        <v>578</v>
      </c>
      <c r="H60" s="302" t="s">
        <v>460</v>
      </c>
      <c r="I60" s="303">
        <f t="shared" si="17"/>
        <v>3849.9999999999995</v>
      </c>
      <c r="J60" s="303">
        <v>11000</v>
      </c>
      <c r="O60" s="346">
        <v>0.8</v>
      </c>
      <c r="P60" s="346">
        <v>0.9</v>
      </c>
      <c r="Q60" s="306">
        <v>0</v>
      </c>
      <c r="R60" s="307">
        <f t="shared" si="4"/>
        <v>0</v>
      </c>
      <c r="S60" s="307">
        <f t="shared" si="5"/>
        <v>0</v>
      </c>
      <c r="T60" s="307">
        <f t="shared" si="6"/>
        <v>0</v>
      </c>
      <c r="U60" s="307">
        <f t="shared" si="7"/>
        <v>0</v>
      </c>
      <c r="V60" s="307">
        <f t="shared" si="8"/>
        <v>0</v>
      </c>
      <c r="W60" s="307">
        <f t="shared" si="9"/>
        <v>0</v>
      </c>
      <c r="X60" s="307">
        <f t="shared" si="15"/>
        <v>0</v>
      </c>
      <c r="Y60" s="305">
        <f t="shared" si="10"/>
        <v>0</v>
      </c>
    </row>
    <row r="61" spans="1:25" ht="18.75" hidden="1">
      <c r="A61" s="340">
        <f t="shared" si="11"/>
        <v>60</v>
      </c>
      <c r="B61" s="300" t="s">
        <v>383</v>
      </c>
      <c r="C61" s="301" t="s">
        <v>450</v>
      </c>
      <c r="D61" s="302" t="s">
        <v>346</v>
      </c>
      <c r="E61" s="302">
        <v>13</v>
      </c>
      <c r="F61" s="302" t="str">
        <f t="shared" si="16"/>
        <v>ب1 / أ13</v>
      </c>
      <c r="G61" s="302">
        <v>578</v>
      </c>
      <c r="H61" s="302" t="s">
        <v>461</v>
      </c>
      <c r="I61" s="303">
        <f t="shared" si="17"/>
        <v>3849.9999999999995</v>
      </c>
      <c r="J61" s="303">
        <v>11000</v>
      </c>
      <c r="O61" s="346">
        <v>0.8</v>
      </c>
      <c r="P61" s="346">
        <v>0.9</v>
      </c>
      <c r="Q61" s="306">
        <v>0</v>
      </c>
      <c r="R61" s="307">
        <f t="shared" si="4"/>
        <v>0</v>
      </c>
      <c r="S61" s="307">
        <f t="shared" si="5"/>
        <v>0</v>
      </c>
      <c r="T61" s="307">
        <f t="shared" si="6"/>
        <v>0</v>
      </c>
      <c r="U61" s="307">
        <f t="shared" si="7"/>
        <v>0</v>
      </c>
      <c r="V61" s="307">
        <f t="shared" si="8"/>
        <v>0</v>
      </c>
      <c r="W61" s="307">
        <f t="shared" si="9"/>
        <v>0</v>
      </c>
      <c r="X61" s="307">
        <f t="shared" si="15"/>
        <v>0</v>
      </c>
      <c r="Y61" s="305">
        <f t="shared" si="10"/>
        <v>0</v>
      </c>
    </row>
    <row r="62" spans="1:25" ht="18.75" hidden="1">
      <c r="A62" s="340">
        <f t="shared" si="11"/>
        <v>61</v>
      </c>
      <c r="B62" s="300" t="s">
        <v>384</v>
      </c>
      <c r="C62" s="301" t="s">
        <v>450</v>
      </c>
      <c r="D62" s="302" t="s">
        <v>346</v>
      </c>
      <c r="E62" s="302">
        <v>12</v>
      </c>
      <c r="F62" s="302" t="str">
        <f t="shared" si="16"/>
        <v>ب1 / أ12</v>
      </c>
      <c r="G62" s="302">
        <v>537</v>
      </c>
      <c r="H62" s="302" t="s">
        <v>462</v>
      </c>
      <c r="I62" s="303">
        <f t="shared" si="17"/>
        <v>3849.9999999999995</v>
      </c>
      <c r="J62" s="303">
        <v>11000</v>
      </c>
      <c r="O62" s="346">
        <v>0.8</v>
      </c>
      <c r="P62" s="346">
        <v>0.9</v>
      </c>
      <c r="Q62" s="306">
        <v>0</v>
      </c>
      <c r="R62" s="307">
        <f t="shared" si="4"/>
        <v>0</v>
      </c>
      <c r="S62" s="307">
        <f t="shared" si="5"/>
        <v>0</v>
      </c>
      <c r="T62" s="307">
        <f t="shared" si="6"/>
        <v>0</v>
      </c>
      <c r="U62" s="307">
        <f t="shared" si="7"/>
        <v>0</v>
      </c>
      <c r="V62" s="307">
        <f t="shared" si="8"/>
        <v>0</v>
      </c>
      <c r="W62" s="307">
        <f t="shared" si="9"/>
        <v>0</v>
      </c>
      <c r="X62" s="307">
        <f t="shared" si="15"/>
        <v>0</v>
      </c>
      <c r="Y62" s="305">
        <f t="shared" si="10"/>
        <v>0</v>
      </c>
    </row>
    <row r="63" spans="1:25" ht="18.75" hidden="1">
      <c r="A63" s="340">
        <f t="shared" si="11"/>
        <v>62</v>
      </c>
      <c r="B63" s="300" t="s">
        <v>386</v>
      </c>
      <c r="C63" s="301" t="s">
        <v>450</v>
      </c>
      <c r="D63" s="302" t="s">
        <v>346</v>
      </c>
      <c r="E63" s="302">
        <v>12</v>
      </c>
      <c r="F63" s="302" t="str">
        <f t="shared" si="16"/>
        <v>ب1 / أ12</v>
      </c>
      <c r="G63" s="302">
        <v>537</v>
      </c>
      <c r="H63" s="302" t="s">
        <v>463</v>
      </c>
      <c r="I63" s="303">
        <f t="shared" si="17"/>
        <v>3849.9999999999995</v>
      </c>
      <c r="J63" s="303">
        <v>11000</v>
      </c>
      <c r="O63" s="346">
        <v>0.8</v>
      </c>
      <c r="P63" s="346">
        <v>0.9</v>
      </c>
      <c r="Q63" s="306">
        <v>0</v>
      </c>
      <c r="R63" s="307">
        <f t="shared" si="4"/>
        <v>0</v>
      </c>
      <c r="S63" s="307">
        <f t="shared" si="5"/>
        <v>0</v>
      </c>
      <c r="T63" s="307">
        <f t="shared" si="6"/>
        <v>0</v>
      </c>
      <c r="U63" s="307">
        <f t="shared" si="7"/>
        <v>0</v>
      </c>
      <c r="V63" s="307">
        <f t="shared" si="8"/>
        <v>0</v>
      </c>
      <c r="W63" s="307">
        <f t="shared" si="9"/>
        <v>0</v>
      </c>
      <c r="X63" s="307">
        <f t="shared" si="15"/>
        <v>0</v>
      </c>
      <c r="Y63" s="305">
        <f t="shared" si="10"/>
        <v>0</v>
      </c>
    </row>
    <row r="64" spans="1:25" s="345" customFormat="1" ht="18.75" hidden="1">
      <c r="A64" s="340">
        <f t="shared" si="11"/>
        <v>63</v>
      </c>
      <c r="B64" s="341" t="s">
        <v>388</v>
      </c>
      <c r="C64" s="342" t="s">
        <v>450</v>
      </c>
      <c r="D64" s="343" t="s">
        <v>346</v>
      </c>
      <c r="E64" s="343">
        <v>12</v>
      </c>
      <c r="F64" s="343" t="str">
        <f>CONCATENATE("ب1 / ",D64,E64)</f>
        <v>ب1 / أ12</v>
      </c>
      <c r="G64" s="343">
        <v>537</v>
      </c>
      <c r="H64" s="343" t="s">
        <v>464</v>
      </c>
      <c r="I64" s="303">
        <f>J64*35%</f>
        <v>3849.9999999999995</v>
      </c>
      <c r="J64" s="303">
        <v>11000</v>
      </c>
      <c r="K64" s="344"/>
      <c r="L64" s="343"/>
      <c r="M64" s="343"/>
      <c r="N64" s="344"/>
      <c r="O64" s="346">
        <v>0.8</v>
      </c>
      <c r="P64" s="346">
        <v>0.9</v>
      </c>
      <c r="Q64" s="306">
        <v>0</v>
      </c>
      <c r="R64" s="307">
        <f t="shared" si="4"/>
        <v>0</v>
      </c>
      <c r="S64" s="307">
        <f t="shared" si="5"/>
        <v>0</v>
      </c>
      <c r="T64" s="307">
        <f t="shared" si="6"/>
        <v>0</v>
      </c>
      <c r="U64" s="307">
        <f t="shared" si="7"/>
        <v>0</v>
      </c>
      <c r="V64" s="307">
        <f t="shared" si="8"/>
        <v>0</v>
      </c>
      <c r="W64" s="307">
        <f t="shared" si="9"/>
        <v>0</v>
      </c>
      <c r="X64" s="307">
        <f t="shared" si="15"/>
        <v>0</v>
      </c>
      <c r="Y64" s="305">
        <f t="shared" si="10"/>
        <v>0</v>
      </c>
    </row>
    <row r="65" spans="1:14" s="348" customFormat="1">
      <c r="A65" s="347"/>
      <c r="C65" s="349"/>
      <c r="I65" s="350"/>
      <c r="J65" s="308"/>
      <c r="K65" s="311"/>
      <c r="L65" s="351"/>
      <c r="M65" s="351"/>
      <c r="N65" s="311"/>
    </row>
    <row r="66" spans="1:14" ht="18.75">
      <c r="I66" s="303"/>
      <c r="J66" s="303"/>
    </row>
    <row r="69" spans="1:14" ht="18.75">
      <c r="B69" s="353"/>
      <c r="C69" s="354"/>
      <c r="D69" s="339"/>
      <c r="E69" s="339"/>
      <c r="F69" s="339"/>
      <c r="G69" s="339"/>
      <c r="H69" s="339"/>
      <c r="I69" s="303"/>
      <c r="J69" s="303"/>
    </row>
  </sheetData>
  <pageMargins left="0.78740157480314965" right="0.78740157480314965" top="0" bottom="0" header="0.51181102362204722" footer="0.51181102362204722"/>
  <pageSetup paperSize="9" scale="15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  <pageSetUpPr fitToPage="1"/>
  </sheetPr>
  <dimension ref="A1:BR89"/>
  <sheetViews>
    <sheetView rightToLeft="1" view="pageBreakPreview" zoomScale="85" zoomScaleNormal="145" zoomScaleSheetLayoutView="85" workbookViewId="0">
      <pane xSplit="2" ySplit="1" topLeftCell="C2" activePane="bottomRight" state="frozenSplit"/>
      <selection pane="topRight" activeCell="M1" sqref="M1"/>
      <selection pane="bottomLeft" activeCell="A3" sqref="A3"/>
      <selection pane="bottomRight" activeCell="F24" sqref="F24"/>
    </sheetView>
  </sheetViews>
  <sheetFormatPr baseColWidth="10" defaultRowHeight="18"/>
  <cols>
    <col min="1" max="1" width="9.7109375" style="293" customWidth="1"/>
    <col min="2" max="2" width="23" style="271" customWidth="1"/>
    <col min="3" max="3" width="8.85546875" style="271" customWidth="1"/>
    <col min="4" max="4" width="20.85546875" style="294" customWidth="1"/>
    <col min="5" max="5" width="11.85546875" style="293" customWidth="1"/>
    <col min="6" max="6" width="31.140625" style="293" customWidth="1"/>
    <col min="7" max="7" width="15.140625" style="293" customWidth="1"/>
    <col min="8" max="8" width="7.7109375" style="293" customWidth="1"/>
    <col min="9" max="9" width="8.28515625" style="293" customWidth="1"/>
    <col min="10" max="10" width="17.5703125" style="271" customWidth="1"/>
    <col min="11" max="11" width="11.42578125" style="293"/>
    <col min="12" max="12" width="17.140625" style="293" customWidth="1"/>
    <col min="13" max="13" width="11.42578125" style="293"/>
    <col min="14" max="14" width="16.7109375" style="271" customWidth="1"/>
    <col min="15" max="16" width="11.42578125" style="271"/>
    <col min="17" max="17" width="26.5703125" style="295" customWidth="1"/>
    <col min="18" max="18" width="18.42578125" style="290" customWidth="1"/>
    <col min="19" max="19" width="13.7109375" style="293" customWidth="1"/>
    <col min="20" max="24" width="23" style="271" customWidth="1"/>
    <col min="25" max="25" width="23" style="271" hidden="1" customWidth="1"/>
    <col min="26" max="26" width="23" style="271" customWidth="1"/>
    <col min="27" max="28" width="11.42578125" style="291"/>
    <col min="29" max="29" width="12" style="292" customWidth="1"/>
    <col min="30" max="30" width="11.42578125" style="291"/>
    <col min="31" max="31" width="41.140625" style="292" customWidth="1"/>
    <col min="32" max="32" width="11.42578125" style="291"/>
    <col min="33" max="33" width="16.42578125" style="291" customWidth="1"/>
    <col min="34" max="34" width="11.42578125" style="291"/>
    <col min="35" max="35" width="15.28515625" style="291" customWidth="1"/>
    <col min="36" max="36" width="14.140625" style="292" customWidth="1"/>
    <col min="37" max="39" width="17.140625" style="291" customWidth="1"/>
    <col min="40" max="40" width="17.42578125" style="291" customWidth="1"/>
    <col min="41" max="41" width="18.5703125" style="291" customWidth="1"/>
    <col min="42" max="42" width="15.7109375" style="292" customWidth="1"/>
    <col min="43" max="43" width="16" style="292" customWidth="1"/>
    <col min="44" max="44" width="18.85546875" style="292" customWidth="1"/>
    <col min="45" max="45" width="15.85546875" style="292" customWidth="1"/>
    <col min="46" max="46" width="19.28515625" style="292" customWidth="1"/>
    <col min="47" max="47" width="18.5703125" style="292" customWidth="1"/>
    <col min="48" max="49" width="16.7109375" style="292" customWidth="1"/>
    <col min="50" max="50" width="19.5703125" style="292" customWidth="1"/>
    <col min="51" max="51" width="19.42578125" style="292" customWidth="1"/>
    <col min="52" max="54" width="16.7109375" style="292" customWidth="1"/>
    <col min="55" max="55" width="19.28515625" style="292" customWidth="1"/>
    <col min="56" max="56" width="18.85546875" style="292" customWidth="1"/>
    <col min="57" max="62" width="18.28515625" style="292" customWidth="1"/>
    <col min="63" max="69" width="18.42578125" style="292" customWidth="1"/>
    <col min="70" max="70" width="16.140625" style="271" bestFit="1" customWidth="1"/>
    <col min="71" max="16384" width="11.42578125" style="271"/>
  </cols>
  <sheetData>
    <row r="1" spans="1:70" s="248" customFormat="1" ht="126">
      <c r="A1" s="242">
        <v>0</v>
      </c>
      <c r="B1" s="243" t="s">
        <v>218</v>
      </c>
      <c r="C1" s="243" t="s">
        <v>219</v>
      </c>
      <c r="D1" s="244" t="s">
        <v>220</v>
      </c>
      <c r="E1" s="242" t="s">
        <v>221</v>
      </c>
      <c r="F1" s="242" t="s">
        <v>222</v>
      </c>
      <c r="G1" s="242" t="s">
        <v>223</v>
      </c>
      <c r="H1" s="242" t="s">
        <v>224</v>
      </c>
      <c r="I1" s="242" t="s">
        <v>225</v>
      </c>
      <c r="J1" s="243" t="s">
        <v>226</v>
      </c>
      <c r="K1" s="242" t="s">
        <v>227</v>
      </c>
      <c r="L1" s="242" t="s">
        <v>228</v>
      </c>
      <c r="M1" s="242" t="s">
        <v>229</v>
      </c>
      <c r="N1" s="243" t="s">
        <v>230</v>
      </c>
      <c r="O1" s="243" t="s">
        <v>231</v>
      </c>
      <c r="P1" s="243" t="s">
        <v>232</v>
      </c>
      <c r="Q1" s="242" t="s">
        <v>233</v>
      </c>
      <c r="R1" s="242" t="s">
        <v>234</v>
      </c>
      <c r="S1" s="242" t="s">
        <v>235</v>
      </c>
      <c r="T1" s="243" t="s">
        <v>236</v>
      </c>
      <c r="U1" s="243" t="s">
        <v>237</v>
      </c>
      <c r="V1" s="243" t="s">
        <v>238</v>
      </c>
      <c r="W1" s="243" t="s">
        <v>239</v>
      </c>
      <c r="X1" s="243" t="s">
        <v>240</v>
      </c>
      <c r="Y1" s="243"/>
      <c r="Z1" s="243" t="s">
        <v>241</v>
      </c>
      <c r="AA1" s="245" t="s">
        <v>242</v>
      </c>
      <c r="AB1" s="245" t="s">
        <v>243</v>
      </c>
      <c r="AC1" s="244" t="s">
        <v>244</v>
      </c>
      <c r="AD1" s="245" t="s">
        <v>245</v>
      </c>
      <c r="AE1" s="244" t="s">
        <v>246</v>
      </c>
      <c r="AF1" s="245" t="s">
        <v>247</v>
      </c>
      <c r="AG1" s="245" t="s">
        <v>248</v>
      </c>
      <c r="AH1" s="245" t="s">
        <v>246</v>
      </c>
      <c r="AI1" s="245" t="s">
        <v>249</v>
      </c>
      <c r="AJ1" s="244" t="s">
        <v>250</v>
      </c>
      <c r="AK1" s="245" t="s">
        <v>251</v>
      </c>
      <c r="AL1" s="245" t="s">
        <v>252</v>
      </c>
      <c r="AM1" s="245" t="s">
        <v>22</v>
      </c>
      <c r="AN1" s="245" t="s">
        <v>253</v>
      </c>
      <c r="AO1" s="245" t="s">
        <v>254</v>
      </c>
      <c r="AP1" s="244" t="s">
        <v>255</v>
      </c>
      <c r="AQ1" s="244" t="s">
        <v>6</v>
      </c>
      <c r="AR1" s="244" t="s">
        <v>201</v>
      </c>
      <c r="AS1" s="244" t="s">
        <v>26</v>
      </c>
      <c r="AT1" s="244" t="s">
        <v>256</v>
      </c>
      <c r="AU1" s="244" t="s">
        <v>257</v>
      </c>
      <c r="AV1" s="244" t="s">
        <v>258</v>
      </c>
      <c r="AW1" s="244" t="s">
        <v>259</v>
      </c>
      <c r="AX1" s="244" t="s">
        <v>260</v>
      </c>
      <c r="AY1" s="244" t="s">
        <v>261</v>
      </c>
      <c r="AZ1" s="244" t="s">
        <v>262</v>
      </c>
      <c r="BA1" s="244" t="s">
        <v>263</v>
      </c>
      <c r="BB1" s="244" t="s">
        <v>264</v>
      </c>
      <c r="BC1" s="244" t="s">
        <v>265</v>
      </c>
      <c r="BD1" s="244" t="s">
        <v>266</v>
      </c>
      <c r="BE1" s="244" t="s">
        <v>267</v>
      </c>
      <c r="BF1" s="244" t="s">
        <v>268</v>
      </c>
      <c r="BG1" s="244" t="s">
        <v>269</v>
      </c>
      <c r="BH1" s="244" t="s">
        <v>270</v>
      </c>
      <c r="BI1" s="244" t="s">
        <v>271</v>
      </c>
      <c r="BJ1" s="244" t="s">
        <v>272</v>
      </c>
      <c r="BK1" s="244" t="s">
        <v>273</v>
      </c>
      <c r="BL1" s="246" t="s">
        <v>274</v>
      </c>
      <c r="BM1" s="247" t="s">
        <v>275</v>
      </c>
      <c r="BN1" s="247" t="s">
        <v>276</v>
      </c>
      <c r="BO1" s="247" t="s">
        <v>277</v>
      </c>
      <c r="BP1" s="247" t="s">
        <v>278</v>
      </c>
      <c r="BQ1" s="247" t="s">
        <v>279</v>
      </c>
    </row>
    <row r="2" spans="1:70">
      <c r="A2" s="249">
        <v>1</v>
      </c>
      <c r="B2" s="250" t="str">
        <f>Z2&amp;Y2&amp;X2</f>
        <v>بن محمد  محمد</v>
      </c>
      <c r="C2" s="251">
        <v>2</v>
      </c>
      <c r="D2" s="252" t="str">
        <f>LOOKUP(C2,'FEUILLE DES GRADES'!A:A,'FEUILLE DES GRADES'!B:B)</f>
        <v>مفتش رئيس</v>
      </c>
      <c r="E2" s="253" t="s">
        <v>280</v>
      </c>
      <c r="F2" s="253" t="s">
        <v>515</v>
      </c>
      <c r="G2" s="253" t="s">
        <v>281</v>
      </c>
      <c r="H2" s="254">
        <v>10</v>
      </c>
      <c r="I2" s="253">
        <v>5</v>
      </c>
      <c r="J2" s="251" t="s">
        <v>282</v>
      </c>
      <c r="K2" s="253">
        <v>0</v>
      </c>
      <c r="L2" s="253">
        <v>0</v>
      </c>
      <c r="M2" s="253">
        <f t="shared" ref="M2:M8" si="0">IF(AA2&lt;8,2,0)</f>
        <v>0</v>
      </c>
      <c r="N2" s="251">
        <v>8000</v>
      </c>
      <c r="O2" s="251">
        <v>0</v>
      </c>
      <c r="P2" s="251">
        <v>1</v>
      </c>
      <c r="Q2" s="255" t="s">
        <v>283</v>
      </c>
      <c r="R2" s="251" t="s">
        <v>284</v>
      </c>
      <c r="S2" s="253" t="str">
        <f>CONCATENATE(AF2," ",LOOKUP(C2,'[1]FEUILLE DES GRADES'!A:A,'[1]FEUILLE DES GRADES'!F:F))</f>
        <v>ب 1 أ 16</v>
      </c>
      <c r="T2" s="256">
        <v>43101</v>
      </c>
      <c r="U2" s="257">
        <v>8100100250</v>
      </c>
      <c r="V2" s="256">
        <v>36526</v>
      </c>
      <c r="W2" s="250" t="s">
        <v>514</v>
      </c>
      <c r="X2" s="250" t="s">
        <v>311</v>
      </c>
      <c r="Y2" s="402" t="s">
        <v>467</v>
      </c>
      <c r="Z2" s="250" t="s">
        <v>491</v>
      </c>
      <c r="AA2" s="258" t="str">
        <f>IF(G2="مدير ولائي",CONCATENATE(LOOKUP(C2,'FEUILLE DES GRADES'!A:A,'FEUILLE DES GRADES'!E:E),"-","ب 1"), LOOKUP(C2,'FEUILLE DES GRADES'!A:A,'FEUILLE DES GRADES'!E:E))</f>
        <v>16-ب 1</v>
      </c>
      <c r="AB2" s="258">
        <f>LOOKUP(C2,'FEUILLE DES GRADES'!A:A,'FEUILLE DES GRADES'!G:G)</f>
        <v>713</v>
      </c>
      <c r="AC2" s="259">
        <v>357</v>
      </c>
      <c r="AD2" s="262">
        <f>IF(G2="مدير ولائي",LOOKUP(I2,'FEUILLE DES GRADES'!AD:AD,'FEUILLE DES GRADES'!AE:AE),0)</f>
        <v>800</v>
      </c>
      <c r="AE2" s="261" t="str">
        <f t="shared" ref="AE2:AE21" si="1">IF(G2="",CONCATENATE(G2," ",D2),CONCATENATE(G2," (",D2,")"))</f>
        <v>مدير ولائي (مفتش رئيس)</v>
      </c>
      <c r="AF2" s="260" t="str">
        <f t="shared" ref="AF2:AF21" si="2">IF(OR(G2="رئيس مفتشية",G2="محافظ عقاري",G2="رئيس مصلحة"),"م8",IF(G2="رئيس مكتب","م7",IF(G2="رئيس قسم","م5",IF(G2="رئيس حضيرة","م3",IF(G2="مدير ولائي","ب 1","")))))</f>
        <v>ب 1</v>
      </c>
      <c r="AG2" s="262">
        <f t="shared" ref="AG2:AG21" si="3">IF(AF2="م8",195,IF(AF2="م7",145,IF(AF2="م5",75,IF(AF2="م3",45,0))))</f>
        <v>0</v>
      </c>
      <c r="AH2" s="263" t="str">
        <f t="shared" ref="AH2:AH21" si="4">IF(OR(J2="متزوج (ة) عاطلة",J2="متزوج (ة)",J2="متزوج (ة) عاملة"),CONCATENATE("م","(",K2,")"),IF(J2="مطلق (ة)",CONCATENATE("مط","(",K2,")"),"ع"))</f>
        <v>م(0)</v>
      </c>
      <c r="AI2" s="264">
        <f t="shared" ref="AI2:AI21" si="5">IF(OR(J2="متزوج (ة) عاملة",J2="متزوج (ة)",J2="مطلق (ة)",J2="عازب (ة)",K2=""),0,IF(AND(J2="متزوج (ة) عاطلة",K2=0),5.5,800))</f>
        <v>0</v>
      </c>
      <c r="AJ2" s="265">
        <f t="shared" ref="AJ2:AJ21" si="6">IF(L2&gt;3,(3*11.25),L2*11.25)</f>
        <v>0</v>
      </c>
      <c r="AK2" s="264">
        <f t="shared" ref="AK2:AK21" si="7">AJ2+(K2*300)+AI2</f>
        <v>0</v>
      </c>
      <c r="AL2" s="264"/>
      <c r="AM2" s="264"/>
      <c r="AN2" s="264">
        <f t="shared" ref="AN2:AN21" si="8">IF(G2="مدير ولائي",(3200*19),(AB2*45))</f>
        <v>60800</v>
      </c>
      <c r="AO2" s="264">
        <f t="shared" ref="AO2:AO21" si="9">IF(G2="مدير ولائي",(AD2*19),(AC2*45))</f>
        <v>15200</v>
      </c>
      <c r="AP2" s="265">
        <f t="shared" ref="AP2:AP21" si="10">IF(AND(M2=1,AA2&gt;=8),2000,0)</f>
        <v>0</v>
      </c>
      <c r="AQ2" s="265">
        <f>IF(G2="مدير ولائي",LOOKUP("ب 1",'FEUILLE DES GRADES'!H:H,'FEUILLE DES GRADES'!I:I),LOOKUP(C2,'FEUILLE DES GRADES'!A:A,'FEUILLE DES GRADES'!I:I))</f>
        <v>3849.9999999999995</v>
      </c>
      <c r="AR2" s="265">
        <f>IF(G2="مدير ولائي",((AB2+AC2)*45)*80%,IF(AA2&lt;8,0,IF(E2="إليزي",(LOOKUP(C2,'FEUILLE DES GRADES'!A:A,'FEUILLE DES GRADES'!O:O))*(AN2+AO2),LOOKUP(C2,'FEUILLE DES GRADES'!A:A,'FEUILLE DES GRADES'!P:P)*(AN2+AO2))))</f>
        <v>38520</v>
      </c>
      <c r="AS2" s="265">
        <f>IF(G2="مدير ولائي",0,LOOKUP(C2,'FEUILLE DES GRADES'!A:A,'FEUILLE DES GRADES'!Q:Q))</f>
        <v>0</v>
      </c>
      <c r="AT2" s="265">
        <f>IF(G2="مدير ولائي",0,LOOKUP(C2,'FEUILLE DES GRADES'!A:A,('FEUILLE DES GRADES'!R:R))*(AN2+AO2))</f>
        <v>0</v>
      </c>
      <c r="AU2" s="265">
        <f>IF(G2="مدير ولائي",0,LOOKUP(C2,'FEUILLE DES GRADES'!A:A,'FEUILLE DES GRADES'!S:S)*(AN2+AO2))</f>
        <v>0</v>
      </c>
      <c r="AV2" s="265">
        <f>IF(G2="مدير ولائي",0,LOOKUP(C2,'FEUILLE DES GRADES'!A:A,'FEUILLE DES GRADES'!T:T)*(AN2+AO2))</f>
        <v>0</v>
      </c>
      <c r="AW2" s="265">
        <f>IF(G2="مدير ولائي",0,LOOKUP(C2,'FEUILLE DES GRADES'!A:A,'FEUILLE DES GRADES'!U:U)*(AN2+AO2))</f>
        <v>0</v>
      </c>
      <c r="AX2" s="265">
        <f>IF(G2="مدير ولائي",0,LOOKUP(C2,'FEUILLE DES GRADES'!A:A,'FEUILLE DES GRADES'!V:V)*(AN2+AO2))</f>
        <v>0</v>
      </c>
      <c r="AY2" s="265">
        <f>IF(G2="مدير ولائي",0,LOOKUP(C2,'FEUILLE DES GRADES'!A:A,'FEUILLE DES GRADES'!W:W)*(AN2+AO2))</f>
        <v>0</v>
      </c>
      <c r="AZ2" s="265">
        <f t="shared" ref="AZ2:AZ21" si="11">IF(G2="أمين صندوق",4000,0)</f>
        <v>0</v>
      </c>
      <c r="BA2" s="265">
        <f>IF(G2="مدير ولائي",0,LOOKUP(C2,'FEUILLE DES GRADES'!A:A,'FEUILLE DES GRADES'!X:X)*(AN2+AO2))</f>
        <v>0</v>
      </c>
      <c r="BB2" s="265">
        <f>IF(G2="مدير ولائي",0,LOOKUP(C2,'FEUILLE DES GRADES'!A:A,'FEUILLE DES GRADES'!Y:Y)*(AN2+AO2))</f>
        <v>0</v>
      </c>
      <c r="BC2" s="265">
        <f t="shared" ref="BC2:BC21" si="12">IF(G2="مدير ولائي",50%*(AN2+AO2),0)</f>
        <v>38000</v>
      </c>
      <c r="BD2" s="265">
        <f t="shared" ref="BD2:BD21" si="13">IF(G2="مدير ولائي",50%*(AN2+AO2),0)</f>
        <v>38000</v>
      </c>
      <c r="BE2" s="265">
        <f t="shared" ref="BE2:BE21" si="14">IF(G2="مدير ولائي",50%*(AN2+AO2),0)</f>
        <v>38000</v>
      </c>
      <c r="BF2" s="265">
        <f t="shared" ref="BF2:BF21" si="15">AO2+AN2+AM2+AL2+(AG2*45)</f>
        <v>76000</v>
      </c>
      <c r="BG2" s="265">
        <f t="shared" ref="BG2:BG21" si="16">AX2+AW2+AV2+AU2+AT2</f>
        <v>0</v>
      </c>
      <c r="BH2" s="265">
        <f t="shared" ref="BH2:BH21" si="17">BD2+AZ2</f>
        <v>38000</v>
      </c>
      <c r="BI2" s="265">
        <f t="shared" ref="BI2:BI21" si="18">BC2+AS2</f>
        <v>38000</v>
      </c>
      <c r="BJ2" s="265">
        <f t="shared" ref="BJ2:BJ21" si="19">N2+AP2</f>
        <v>8000</v>
      </c>
      <c r="BK2" s="265">
        <f t="shared" ref="BK2:BK21" si="20">BA2+AY2+BE2</f>
        <v>38000</v>
      </c>
      <c r="BL2" s="266" t="str">
        <f t="shared" ref="BL2:BL21" si="21">IF(OR(J2="متزوج (ة) عاطلة",J2="متزوج (ة)",J2="متزوج (ة) عاملة"),CONCATENATE("متزوج (ة) /"," ",K2," طفل"),IF(AND(K2&gt;0,J2="مطلق (ة)"),CONCATENATE("مطلق (ة) /"," ",K2," طفل"),J2))</f>
        <v>متزوج (ة) / 0 طفل</v>
      </c>
      <c r="BM2" s="267" t="str">
        <f t="shared" ref="BM2:BM21" si="22">IF(G2="مدير ولائي",CONCATENATE(3200," + ",AD2),CONCATENATE(AB2,(IF(H2=0,""," + ")),(IF(AC2=0,"",AC2)),(IF(G2=0,"","+")),(IF(AG2=0,"",AG2))))</f>
        <v>3200 + 800</v>
      </c>
      <c r="BN2" s="268" t="str">
        <f t="shared" ref="BN2:BN9" si="23">IF(R2="BNA",CONCATENATE("ب.و.ج",Q2),IF(R2="BADR",CONCATENATE("ب.ف.ت.ر",Q2),IF(R2="TR",CONCATENATE("الخزينة الولائية",Q2),IF(R2="BDL",CONCATENATE("ب.ت.م",Q2),IF(R2="CCP",CONCATENATE("ح,ب,ج",Q2))))))</f>
        <v>ب.و.ج001009480200000176-86</v>
      </c>
      <c r="BO2" s="268" t="str">
        <f t="shared" ref="BO2:BO21" si="24">IF(OR(A2=0,A2=""),"",IF(OR(H2=0,H2=""),S2,CONCATENATE(S2," - ","د",," ",H2)))</f>
        <v>ب 1 أ 16 - د 10</v>
      </c>
      <c r="BP2" s="269">
        <f t="shared" ref="BP2:BP21" si="25">IF(OR(A2=0,A2=""),"",IF(G2="مدير ولائي",(SUM(AP2:BF2)),(SUM(AQ2:BF2))))</f>
        <v>232370</v>
      </c>
      <c r="BQ2" s="269">
        <f t="shared" ref="BQ2:BQ21" si="26">IF(OR(A2=0,A2=""),"",IF(G2="مدير ولائي",(SUM(AP2:BF2)*9%),(SUM(AQ2:BF2)*9%)))</f>
        <v>20913.3</v>
      </c>
      <c r="BR2" s="270"/>
    </row>
    <row r="3" spans="1:70">
      <c r="A3" s="249">
        <f>A2+1</f>
        <v>2</v>
      </c>
      <c r="B3" s="250" t="str">
        <f t="shared" ref="B3:B21" si="27">Z3&amp;Y3&amp;X3</f>
        <v>بن علي  علي</v>
      </c>
      <c r="C3" s="251">
        <v>6</v>
      </c>
      <c r="D3" s="252" t="str">
        <f>LOOKUP(C3,'FEUILLE DES GRADES'!A:A,'FEUILLE DES GRADES'!B:B)</f>
        <v>مفتش قسم</v>
      </c>
      <c r="E3" s="253" t="s">
        <v>280</v>
      </c>
      <c r="F3" s="253" t="s">
        <v>515</v>
      </c>
      <c r="G3" s="253" t="s">
        <v>281</v>
      </c>
      <c r="H3" s="254">
        <v>11</v>
      </c>
      <c r="I3" s="253">
        <v>2</v>
      </c>
      <c r="J3" s="251" t="s">
        <v>285</v>
      </c>
      <c r="K3" s="253">
        <v>4</v>
      </c>
      <c r="L3" s="253">
        <v>3</v>
      </c>
      <c r="M3" s="253">
        <f t="shared" si="0"/>
        <v>0</v>
      </c>
      <c r="N3" s="251">
        <v>8000</v>
      </c>
      <c r="O3" s="251">
        <v>1</v>
      </c>
      <c r="P3" s="251">
        <v>1</v>
      </c>
      <c r="Q3" s="255" t="s">
        <v>286</v>
      </c>
      <c r="R3" s="251" t="s">
        <v>287</v>
      </c>
      <c r="S3" s="253" t="str">
        <f>CONCATENATE(AF3," ",LOOKUP(C3,'[1]FEUILLE DES GRADES'!A:A,'[1]FEUILLE DES GRADES'!F:F))</f>
        <v>ب 1 أ 14</v>
      </c>
      <c r="T3" s="256">
        <v>43102</v>
      </c>
      <c r="U3" s="257">
        <v>8100100250</v>
      </c>
      <c r="V3" s="256">
        <v>36527</v>
      </c>
      <c r="W3" s="250" t="s">
        <v>514</v>
      </c>
      <c r="X3" s="250" t="s">
        <v>325</v>
      </c>
      <c r="Y3" s="402" t="s">
        <v>467</v>
      </c>
      <c r="Z3" s="250" t="s">
        <v>492</v>
      </c>
      <c r="AA3" s="258" t="str">
        <f>IF(G3="مدير ولائي",CONCATENATE(LOOKUP(C3,'FEUILLE DES GRADES'!A:A,'FEUILLE DES GRADES'!E:E),"-","ب 1"), LOOKUP(C3,'FEUILLE DES GRADES'!A:A,'FEUILLE DES GRADES'!E:E))</f>
        <v>14-ب 1</v>
      </c>
      <c r="AB3" s="258">
        <f>LOOKUP(C3,'FEUILLE DES GRADES'!A:A,'FEUILLE DES GRADES'!G:G)</f>
        <v>621</v>
      </c>
      <c r="AC3" s="259">
        <v>342</v>
      </c>
      <c r="AD3" s="262">
        <f>IF(G3="مدير ولائي",LOOKUP(I3,'FEUILLE DES GRADES'!AD:AD,'FEUILLE DES GRADES'!AE:AE),0)</f>
        <v>320</v>
      </c>
      <c r="AE3" s="261" t="str">
        <f t="shared" si="1"/>
        <v>مدير ولائي (مفتش قسم)</v>
      </c>
      <c r="AF3" s="260" t="str">
        <f t="shared" si="2"/>
        <v>ب 1</v>
      </c>
      <c r="AG3" s="262">
        <f t="shared" si="3"/>
        <v>0</v>
      </c>
      <c r="AH3" s="263" t="str">
        <f t="shared" si="4"/>
        <v>م(4)</v>
      </c>
      <c r="AI3" s="264">
        <f t="shared" si="5"/>
        <v>800</v>
      </c>
      <c r="AJ3" s="265">
        <f t="shared" si="6"/>
        <v>33.75</v>
      </c>
      <c r="AK3" s="264">
        <f t="shared" si="7"/>
        <v>2033.75</v>
      </c>
      <c r="AL3" s="264"/>
      <c r="AM3" s="264"/>
      <c r="AN3" s="264">
        <f t="shared" si="8"/>
        <v>60800</v>
      </c>
      <c r="AO3" s="264">
        <f t="shared" si="9"/>
        <v>6080</v>
      </c>
      <c r="AP3" s="265">
        <f t="shared" si="10"/>
        <v>0</v>
      </c>
      <c r="AQ3" s="265">
        <f>IF(G3="مدير ولائي",LOOKUP("ب 1",'FEUILLE DES GRADES'!H:H,'FEUILLE DES GRADES'!I:I),LOOKUP(C3,'FEUILLE DES GRADES'!A:A,'FEUILLE DES GRADES'!I:I))</f>
        <v>3849.9999999999995</v>
      </c>
      <c r="AR3" s="265">
        <f>IF(G3="مدير ولائي",((AB3+AC3)*45)*80%,IF(AA3&lt;8,0,IF(E3="إليزي",(LOOKUP(C3,'FEUILLE DES GRADES'!A:A,'FEUILLE DES GRADES'!O:O))*(AN3+AO3),LOOKUP(C3,'FEUILLE DES GRADES'!A:A,'FEUILLE DES GRADES'!P:P)*(AN3+AO3))))</f>
        <v>34668</v>
      </c>
      <c r="AS3" s="265">
        <f>IF(G3="مدير ولائي",0,LOOKUP(C3,'FEUILLE DES GRADES'!A:A,'FEUILLE DES GRADES'!Q:Q))</f>
        <v>0</v>
      </c>
      <c r="AT3" s="265">
        <f>IF(G3="مدير ولائي",0,LOOKUP(C3,'FEUILLE DES GRADES'!A:A,('FEUILLE DES GRADES'!R:R))*(AN3+AO3))</f>
        <v>0</v>
      </c>
      <c r="AU3" s="265">
        <f>IF(G3="مدير ولائي",0,LOOKUP(C3,'FEUILLE DES GRADES'!A:A,'FEUILLE DES GRADES'!S:S)*(AN3+AO3))</f>
        <v>0</v>
      </c>
      <c r="AV3" s="265">
        <f>IF(G3="مدير ولائي",0,LOOKUP(C3,'FEUILLE DES GRADES'!A:A,'FEUILLE DES GRADES'!T:T)*(AN3+AO3))</f>
        <v>0</v>
      </c>
      <c r="AW3" s="265">
        <f>IF(G3="مدير ولائي",0,LOOKUP(C3,'FEUILLE DES GRADES'!A:A,'FEUILLE DES GRADES'!U:U)*(AN3+AO3))</f>
        <v>0</v>
      </c>
      <c r="AX3" s="265">
        <f>IF(G3="مدير ولائي",0,LOOKUP(C3,'FEUILLE DES GRADES'!A:A,'FEUILLE DES GRADES'!V:V)*(AN3+AO3))</f>
        <v>0</v>
      </c>
      <c r="AY3" s="265">
        <f>IF(G3="مدير ولائي",0,LOOKUP(C3,'FEUILLE DES GRADES'!A:A,'FEUILLE DES GRADES'!W:W)*(AN3+AO3))</f>
        <v>0</v>
      </c>
      <c r="AZ3" s="265">
        <f t="shared" si="11"/>
        <v>0</v>
      </c>
      <c r="BA3" s="265">
        <f>IF(G3="مدير ولائي",0,LOOKUP(C3,'FEUILLE DES GRADES'!A:A,'FEUILLE DES GRADES'!X:X)*(AN3+AO3))</f>
        <v>0</v>
      </c>
      <c r="BB3" s="265">
        <f>IF(G3="مدير ولائي",0,LOOKUP(C3,'FEUILLE DES GRADES'!A:A,'FEUILLE DES GRADES'!Y:Y)*(AN3+AO3))</f>
        <v>0</v>
      </c>
      <c r="BC3" s="265">
        <f t="shared" si="12"/>
        <v>33440</v>
      </c>
      <c r="BD3" s="265">
        <f t="shared" si="13"/>
        <v>33440</v>
      </c>
      <c r="BE3" s="265">
        <f t="shared" si="14"/>
        <v>33440</v>
      </c>
      <c r="BF3" s="265">
        <f t="shared" si="15"/>
        <v>66880</v>
      </c>
      <c r="BG3" s="265">
        <f t="shared" si="16"/>
        <v>0</v>
      </c>
      <c r="BH3" s="265">
        <f t="shared" si="17"/>
        <v>33440</v>
      </c>
      <c r="BI3" s="265">
        <f t="shared" si="18"/>
        <v>33440</v>
      </c>
      <c r="BJ3" s="265">
        <f t="shared" si="19"/>
        <v>8000</v>
      </c>
      <c r="BK3" s="265">
        <f t="shared" si="20"/>
        <v>33440</v>
      </c>
      <c r="BL3" s="266" t="str">
        <f t="shared" si="21"/>
        <v>متزوج (ة) / 4 طفل</v>
      </c>
      <c r="BM3" s="267" t="str">
        <f t="shared" si="22"/>
        <v>3200 + 320</v>
      </c>
      <c r="BN3" s="268" t="str">
        <f t="shared" si="23"/>
        <v>ب.ف.ت.ر946000070220082</v>
      </c>
      <c r="BO3" s="268" t="str">
        <f t="shared" si="24"/>
        <v>ب 1 أ 14 - د 11</v>
      </c>
      <c r="BP3" s="269">
        <f t="shared" si="25"/>
        <v>205718</v>
      </c>
      <c r="BQ3" s="269">
        <f t="shared" si="26"/>
        <v>18514.62</v>
      </c>
      <c r="BR3" s="270"/>
    </row>
    <row r="4" spans="1:70">
      <c r="A4" s="249">
        <v>3</v>
      </c>
      <c r="B4" s="250" t="str">
        <f t="shared" si="27"/>
        <v>بن موسى  موسى</v>
      </c>
      <c r="C4" s="272">
        <v>6</v>
      </c>
      <c r="D4" s="252" t="str">
        <f>LOOKUP(C4,'FEUILLE DES GRADES'!A:A,'FEUILLE DES GRADES'!B:B)</f>
        <v>مفتش قسم</v>
      </c>
      <c r="E4" s="253" t="s">
        <v>280</v>
      </c>
      <c r="F4" s="253" t="s">
        <v>515</v>
      </c>
      <c r="G4" s="253" t="s">
        <v>288</v>
      </c>
      <c r="H4" s="254">
        <v>9</v>
      </c>
      <c r="I4" s="253"/>
      <c r="J4" s="251" t="s">
        <v>289</v>
      </c>
      <c r="K4" s="253">
        <v>0</v>
      </c>
      <c r="L4" s="253"/>
      <c r="M4" s="253">
        <f t="shared" si="0"/>
        <v>0</v>
      </c>
      <c r="N4" s="251"/>
      <c r="O4" s="251"/>
      <c r="P4" s="251">
        <v>1</v>
      </c>
      <c r="Q4" s="255" t="s">
        <v>290</v>
      </c>
      <c r="R4" s="251" t="s">
        <v>291</v>
      </c>
      <c r="S4" s="253" t="str">
        <f>CONCATENATE(AF4," ",LOOKUP(C4,'[1]FEUILLE DES GRADES'!A:A,'[1]FEUILLE DES GRADES'!F:F))</f>
        <v>م8 أ 14</v>
      </c>
      <c r="T4" s="256">
        <v>43103</v>
      </c>
      <c r="U4" s="257">
        <v>8100100250</v>
      </c>
      <c r="V4" s="256">
        <v>36528</v>
      </c>
      <c r="W4" s="250" t="s">
        <v>514</v>
      </c>
      <c r="X4" s="250" t="s">
        <v>479</v>
      </c>
      <c r="Y4" s="402" t="s">
        <v>467</v>
      </c>
      <c r="Z4" s="250" t="s">
        <v>493</v>
      </c>
      <c r="AA4" s="258">
        <f>IF(G4="مدير ولائي",CONCATENATE(LOOKUP(C4,'FEUILLE DES GRADES'!A:A,'FEUILLE DES GRADES'!E:E),"-","ب 1"), LOOKUP(C4,'FEUILLE DES GRADES'!A:A,'FEUILLE DES GRADES'!E:E))</f>
        <v>14</v>
      </c>
      <c r="AB4" s="258">
        <f>LOOKUP(C4,'FEUILLE DES GRADES'!A:A,'FEUILLE DES GRADES'!G:G)</f>
        <v>621</v>
      </c>
      <c r="AC4" s="262">
        <f>INDEX([0]!grisal,AA4,H4+1)</f>
        <v>279</v>
      </c>
      <c r="AD4" s="262">
        <f>IF(G4="مدير ولائي",LOOKUP(I4,'FEUILLE DES GRADES'!AD:AD,'FEUILLE DES GRADES'!AE:AE),0)</f>
        <v>0</v>
      </c>
      <c r="AE4" s="261" t="str">
        <f t="shared" si="1"/>
        <v>رئيس مصلحة (مفتش قسم)</v>
      </c>
      <c r="AF4" s="260" t="str">
        <f t="shared" si="2"/>
        <v>م8</v>
      </c>
      <c r="AG4" s="262">
        <f t="shared" si="3"/>
        <v>195</v>
      </c>
      <c r="AH4" s="263" t="str">
        <f t="shared" si="4"/>
        <v>م(0)</v>
      </c>
      <c r="AI4" s="264">
        <f t="shared" si="5"/>
        <v>0</v>
      </c>
      <c r="AJ4" s="265">
        <f t="shared" si="6"/>
        <v>0</v>
      </c>
      <c r="AK4" s="264">
        <f t="shared" si="7"/>
        <v>0</v>
      </c>
      <c r="AL4" s="264"/>
      <c r="AM4" s="264"/>
      <c r="AN4" s="264">
        <f t="shared" si="8"/>
        <v>27945</v>
      </c>
      <c r="AO4" s="264">
        <f t="shared" si="9"/>
        <v>12555</v>
      </c>
      <c r="AP4" s="265">
        <f t="shared" si="10"/>
        <v>0</v>
      </c>
      <c r="AQ4" s="265">
        <f>IF(G4="مدير ولائي",LOOKUP("ب 1",'FEUILLE DES GRADES'!H:H,'FEUILLE DES GRADES'!I:I),LOOKUP(C4,'FEUILLE DES GRADES'!A:A,'FEUILLE DES GRADES'!I:I))</f>
        <v>1868.9999999999998</v>
      </c>
      <c r="AR4" s="265">
        <f>IF(G4="مدير ولائي",((AB4+AC4)*45)*80%,IF(AA4&lt;8,0,IF(E4="إليزي",(LOOKUP(C4,'FEUILLE DES GRADES'!A:A,'FEUILLE DES GRADES'!O:O))*(AN4+AO4),LOOKUP(C4,'FEUILLE DES GRADES'!A:A,'FEUILLE DES GRADES'!P:P)*(AN4+AO4))))</f>
        <v>32400</v>
      </c>
      <c r="AS4" s="265">
        <f>IF(G4="مدير ولائي",0,LOOKUP(C4,'FEUILLE DES GRADES'!A:A,'FEUILLE DES GRADES'!Q:Q))</f>
        <v>1500</v>
      </c>
      <c r="AT4" s="265">
        <f>IF(G4="مدير ولائي",0,LOOKUP(C4,'FEUILLE DES GRADES'!A:A,('FEUILLE DES GRADES'!R:R))*(AN4+AO4))</f>
        <v>0</v>
      </c>
      <c r="AU4" s="265">
        <f>IF(G4="مدير ولائي",0,LOOKUP(C4,'FEUILLE DES GRADES'!A:A,'FEUILLE DES GRADES'!S:S)*(AN4+AO4))</f>
        <v>0</v>
      </c>
      <c r="AV4" s="265">
        <f>IF(G4="مدير ولائي",0,LOOKUP(C4,'FEUILLE DES GRADES'!A:A,'FEUILLE DES GRADES'!T:T)*(AN4+AO4))</f>
        <v>0</v>
      </c>
      <c r="AW4" s="265">
        <f>IF(G4="مدير ولائي",0,LOOKUP(C4,'FEUILLE DES GRADES'!A:A,'FEUILLE DES GRADES'!U:U)*(AN4+AO4))</f>
        <v>0</v>
      </c>
      <c r="AX4" s="265">
        <f>IF(G4="مدير ولائي",0,LOOKUP(C4,'FEUILLE DES GRADES'!A:A,'FEUILLE DES GRADES'!V:V)*(AN4+AO4))</f>
        <v>16200</v>
      </c>
      <c r="AY4" s="265">
        <f>IF(G4="مدير ولائي",0,LOOKUP(C4,'FEUILLE DES GRADES'!A:A,'FEUILLE DES GRADES'!W:W)*(AN4+AO4))</f>
        <v>10125</v>
      </c>
      <c r="AZ4" s="265">
        <f t="shared" si="11"/>
        <v>0</v>
      </c>
      <c r="BA4" s="265">
        <f>IF(G4="مدير ولائي",0,LOOKUP(C4,'FEUILLE DES GRADES'!A:A,'FEUILLE DES GRADES'!X:X)*(AN4+AO4))</f>
        <v>0</v>
      </c>
      <c r="BB4" s="265">
        <f>IF(G4="مدير ولائي",0,LOOKUP(C4,'FEUILLE DES GRADES'!A:A,'FEUILLE DES GRADES'!Y:Y)*(AN4+AO4))</f>
        <v>8100</v>
      </c>
      <c r="BC4" s="265">
        <f t="shared" si="12"/>
        <v>0</v>
      </c>
      <c r="BD4" s="265">
        <f t="shared" si="13"/>
        <v>0</v>
      </c>
      <c r="BE4" s="265">
        <f t="shared" si="14"/>
        <v>0</v>
      </c>
      <c r="BF4" s="265">
        <f t="shared" si="15"/>
        <v>49275</v>
      </c>
      <c r="BG4" s="265">
        <f t="shared" si="16"/>
        <v>16200</v>
      </c>
      <c r="BH4" s="265">
        <f t="shared" si="17"/>
        <v>0</v>
      </c>
      <c r="BI4" s="265">
        <f t="shared" si="18"/>
        <v>1500</v>
      </c>
      <c r="BJ4" s="265">
        <f t="shared" si="19"/>
        <v>0</v>
      </c>
      <c r="BK4" s="265">
        <f t="shared" si="20"/>
        <v>10125</v>
      </c>
      <c r="BL4" s="266" t="str">
        <f t="shared" si="21"/>
        <v>متزوج (ة) / 0 طفل</v>
      </c>
      <c r="BM4" s="267" t="str">
        <f t="shared" si="22"/>
        <v>621 + 279+195</v>
      </c>
      <c r="BN4" s="268" t="str">
        <f t="shared" si="23"/>
        <v>الخزينة الولائية295مفتاح 32</v>
      </c>
      <c r="BO4" s="268" t="str">
        <f t="shared" si="24"/>
        <v>م8 أ 14 - د 9</v>
      </c>
      <c r="BP4" s="269">
        <f t="shared" si="25"/>
        <v>119469</v>
      </c>
      <c r="BQ4" s="269">
        <f t="shared" si="26"/>
        <v>10752.21</v>
      </c>
      <c r="BR4" s="270"/>
    </row>
    <row r="5" spans="1:70">
      <c r="A5" s="249">
        <v>4</v>
      </c>
      <c r="B5" s="250" t="str">
        <f t="shared" si="27"/>
        <v>بن عيسى  عيسى</v>
      </c>
      <c r="C5" s="251">
        <v>6</v>
      </c>
      <c r="D5" s="252" t="str">
        <f>LOOKUP(C5,'FEUILLE DES GRADES'!A:A,'FEUILLE DES GRADES'!B:B)</f>
        <v>مفتش قسم</v>
      </c>
      <c r="E5" s="253" t="s">
        <v>280</v>
      </c>
      <c r="F5" s="253" t="s">
        <v>515</v>
      </c>
      <c r="G5" s="253" t="s">
        <v>288</v>
      </c>
      <c r="H5" s="254">
        <v>7</v>
      </c>
      <c r="I5" s="253"/>
      <c r="J5" s="251" t="s">
        <v>289</v>
      </c>
      <c r="K5" s="253">
        <v>4</v>
      </c>
      <c r="L5" s="253"/>
      <c r="M5" s="253">
        <f t="shared" si="0"/>
        <v>0</v>
      </c>
      <c r="N5" s="251"/>
      <c r="O5" s="251"/>
      <c r="P5" s="251"/>
      <c r="Q5" s="255" t="s">
        <v>292</v>
      </c>
      <c r="R5" s="251" t="s">
        <v>291</v>
      </c>
      <c r="S5" s="253" t="str">
        <f>CONCATENATE(AF5," ",LOOKUP(C5,'[1]FEUILLE DES GRADES'!A:A,'[1]FEUILLE DES GRADES'!F:F))</f>
        <v>م8 أ 14</v>
      </c>
      <c r="T5" s="256">
        <v>43104</v>
      </c>
      <c r="U5" s="257">
        <v>8100100250</v>
      </c>
      <c r="V5" s="256">
        <v>36529</v>
      </c>
      <c r="W5" s="250" t="s">
        <v>514</v>
      </c>
      <c r="X5" s="250" t="s">
        <v>480</v>
      </c>
      <c r="Y5" s="402" t="s">
        <v>467</v>
      </c>
      <c r="Z5" s="250" t="s">
        <v>494</v>
      </c>
      <c r="AA5" s="258">
        <f>IF(G5="مدير ولائي",CONCATENATE(LOOKUP(C5,'FEUILLE DES GRADES'!A:A,'FEUILLE DES GRADES'!E:E),"-","ب 1"), LOOKUP(C5,'FEUILLE DES GRADES'!A:A,'FEUILLE DES GRADES'!E:E))</f>
        <v>14</v>
      </c>
      <c r="AB5" s="258">
        <f>LOOKUP(C5,'FEUILLE DES GRADES'!A:A,'FEUILLE DES GRADES'!G:G)</f>
        <v>621</v>
      </c>
      <c r="AC5" s="262">
        <f>INDEX([0]!grisal,AA5,H5+1)</f>
        <v>217</v>
      </c>
      <c r="AD5" s="262">
        <f>IF(G5="مدير ولائي",LOOKUP(I5,'FEUILLE DES GRADES'!AD:AD,'FEUILLE DES GRADES'!AE:AE),0)</f>
        <v>0</v>
      </c>
      <c r="AE5" s="261" t="str">
        <f t="shared" si="1"/>
        <v>رئيس مصلحة (مفتش قسم)</v>
      </c>
      <c r="AF5" s="260" t="str">
        <f t="shared" si="2"/>
        <v>م8</v>
      </c>
      <c r="AG5" s="262">
        <f t="shared" si="3"/>
        <v>195</v>
      </c>
      <c r="AH5" s="263" t="str">
        <f t="shared" si="4"/>
        <v>م(4)</v>
      </c>
      <c r="AI5" s="264">
        <f t="shared" si="5"/>
        <v>0</v>
      </c>
      <c r="AJ5" s="265">
        <f t="shared" si="6"/>
        <v>0</v>
      </c>
      <c r="AK5" s="264">
        <f t="shared" si="7"/>
        <v>1200</v>
      </c>
      <c r="AL5" s="264"/>
      <c r="AM5" s="264"/>
      <c r="AN5" s="264">
        <f t="shared" si="8"/>
        <v>27945</v>
      </c>
      <c r="AO5" s="264">
        <f t="shared" si="9"/>
        <v>9765</v>
      </c>
      <c r="AP5" s="265">
        <f t="shared" si="10"/>
        <v>0</v>
      </c>
      <c r="AQ5" s="273">
        <v>1617</v>
      </c>
      <c r="AR5" s="265">
        <f>IF(G5="مدير ولائي",((AB5+AC5)*45)*80%,IF(AA5&lt;8,0,IF(E5="إليزي",(LOOKUP(C5,'FEUILLE DES GRADES'!A:A,'FEUILLE DES GRADES'!O:O))*(AN5+AO5),LOOKUP(C5,'FEUILLE DES GRADES'!A:A,'FEUILLE DES GRADES'!P:P)*(AN5+AO5))))</f>
        <v>30168</v>
      </c>
      <c r="AS5" s="265">
        <f>IF(G5="مدير ولائي",0,LOOKUP(C5,'FEUILLE DES GRADES'!A:A,'FEUILLE DES GRADES'!Q:Q))</f>
        <v>1500</v>
      </c>
      <c r="AT5" s="265">
        <f>IF(G5="مدير ولائي",0,LOOKUP(C5,'FEUILLE DES GRADES'!A:A,('FEUILLE DES GRADES'!R:R))*(AN5+AO5))</f>
        <v>0</v>
      </c>
      <c r="AU5" s="265">
        <f>IF(G5="مدير ولائي",0,LOOKUP(C5,'FEUILLE DES GRADES'!A:A,'FEUILLE DES GRADES'!S:S)*(AN5+AO5))</f>
        <v>0</v>
      </c>
      <c r="AV5" s="265">
        <f>IF(G5="مدير ولائي",0,LOOKUP(C5,'FEUILLE DES GRADES'!A:A,'FEUILLE DES GRADES'!T:T)*(AN5+AO5))</f>
        <v>0</v>
      </c>
      <c r="AW5" s="265">
        <f>IF(G5="مدير ولائي",0,LOOKUP(C5,'FEUILLE DES GRADES'!A:A,'FEUILLE DES GRADES'!U:U)*(AN5+AO5))</f>
        <v>0</v>
      </c>
      <c r="AX5" s="265">
        <f>IF(G5="مدير ولائي",0,LOOKUP(C5,'FEUILLE DES GRADES'!A:A,'FEUILLE DES GRADES'!V:V)*(AN5+AO5))</f>
        <v>15084</v>
      </c>
      <c r="AY5" s="265">
        <f>IF(G5="مدير ولائي",0,LOOKUP(C5,'FEUILLE DES GRADES'!A:A,'FEUILLE DES GRADES'!W:W)*(AN5+AO5))</f>
        <v>9427.5</v>
      </c>
      <c r="AZ5" s="265">
        <f t="shared" si="11"/>
        <v>0</v>
      </c>
      <c r="BA5" s="265">
        <f>IF(G5="مدير ولائي",0,LOOKUP(C5,'FEUILLE DES GRADES'!A:A,'FEUILLE DES GRADES'!X:X)*(AN5+AO5))</f>
        <v>0</v>
      </c>
      <c r="BB5" s="265">
        <f>IF(G5="مدير ولائي",0,LOOKUP(C5,'FEUILLE DES GRADES'!A:A,'FEUILLE DES GRADES'!Y:Y)*(AN5+AO5))</f>
        <v>7542</v>
      </c>
      <c r="BC5" s="265">
        <f t="shared" si="12"/>
        <v>0</v>
      </c>
      <c r="BD5" s="265">
        <f t="shared" si="13"/>
        <v>0</v>
      </c>
      <c r="BE5" s="265">
        <f t="shared" si="14"/>
        <v>0</v>
      </c>
      <c r="BF5" s="265">
        <f t="shared" si="15"/>
        <v>46485</v>
      </c>
      <c r="BG5" s="265">
        <f t="shared" si="16"/>
        <v>15084</v>
      </c>
      <c r="BH5" s="265">
        <f t="shared" si="17"/>
        <v>0</v>
      </c>
      <c r="BI5" s="265">
        <f t="shared" si="18"/>
        <v>1500</v>
      </c>
      <c r="BJ5" s="265">
        <f t="shared" si="19"/>
        <v>0</v>
      </c>
      <c r="BK5" s="265">
        <f t="shared" si="20"/>
        <v>9427.5</v>
      </c>
      <c r="BL5" s="266" t="str">
        <f t="shared" si="21"/>
        <v>متزوج (ة) / 4 طفل</v>
      </c>
      <c r="BM5" s="267" t="str">
        <f t="shared" si="22"/>
        <v>621 + 217+195</v>
      </c>
      <c r="BN5" s="268" t="str">
        <f t="shared" si="23"/>
        <v>الخزينة الولائية538مفتاح 79</v>
      </c>
      <c r="BO5" s="268" t="str">
        <f t="shared" si="24"/>
        <v>م8 أ 14 - د 7</v>
      </c>
      <c r="BP5" s="269">
        <f t="shared" si="25"/>
        <v>111823.5</v>
      </c>
      <c r="BQ5" s="269">
        <f t="shared" si="26"/>
        <v>10064.115</v>
      </c>
      <c r="BR5" s="270"/>
    </row>
    <row r="6" spans="1:70">
      <c r="A6" s="249">
        <v>5</v>
      </c>
      <c r="B6" s="250" t="str">
        <f t="shared" si="27"/>
        <v>بن عمر  عمر</v>
      </c>
      <c r="C6" s="272">
        <v>6</v>
      </c>
      <c r="D6" s="252" t="str">
        <f>LOOKUP(C6,'FEUILLE DES GRADES'!A:A,'FEUILLE DES GRADES'!B:B)</f>
        <v>مفتش قسم</v>
      </c>
      <c r="E6" s="253" t="s">
        <v>280</v>
      </c>
      <c r="F6" s="253" t="s">
        <v>515</v>
      </c>
      <c r="G6" s="253" t="s">
        <v>288</v>
      </c>
      <c r="H6" s="254">
        <v>11</v>
      </c>
      <c r="I6" s="253"/>
      <c r="J6" s="251" t="s">
        <v>285</v>
      </c>
      <c r="K6" s="253">
        <v>5</v>
      </c>
      <c r="L6" s="253">
        <v>2</v>
      </c>
      <c r="M6" s="253">
        <f t="shared" si="0"/>
        <v>0</v>
      </c>
      <c r="N6" s="251"/>
      <c r="O6" s="251"/>
      <c r="P6" s="251"/>
      <c r="Q6" s="255" t="s">
        <v>294</v>
      </c>
      <c r="R6" s="251" t="s">
        <v>291</v>
      </c>
      <c r="S6" s="253" t="str">
        <f>CONCATENATE(AF6," ",LOOKUP(C6,'[1]FEUILLE DES GRADES'!A:A,'[1]FEUILLE DES GRADES'!F:F))</f>
        <v>م8 أ 14</v>
      </c>
      <c r="T6" s="256">
        <v>43105</v>
      </c>
      <c r="U6" s="257">
        <v>8100100250</v>
      </c>
      <c r="V6" s="256">
        <v>36530</v>
      </c>
      <c r="W6" s="250" t="s">
        <v>514</v>
      </c>
      <c r="X6" s="250" t="s">
        <v>481</v>
      </c>
      <c r="Y6" s="402" t="s">
        <v>467</v>
      </c>
      <c r="Z6" s="250" t="s">
        <v>490</v>
      </c>
      <c r="AA6" s="258">
        <f>IF(G6="مدير ولائي",CONCATENATE(LOOKUP(C6,'FEUILLE DES GRADES'!A:A,'FEUILLE DES GRADES'!E:E),"-","ب 1"), LOOKUP(C6,'FEUILLE DES GRADES'!A:A,'FEUILLE DES GRADES'!E:E))</f>
        <v>14</v>
      </c>
      <c r="AB6" s="258">
        <f>LOOKUP(C6,'FEUILLE DES GRADES'!A:A,'FEUILLE DES GRADES'!G:G)</f>
        <v>621</v>
      </c>
      <c r="AC6" s="262">
        <f>INDEX([0]!grisal,AA6,H6+1)</f>
        <v>342</v>
      </c>
      <c r="AD6" s="262">
        <f>IF(G6="مدير ولائي",LOOKUP(I6,'FEUILLE DES GRADES'!AD:AD,'FEUILLE DES GRADES'!AE:AE),0)</f>
        <v>0</v>
      </c>
      <c r="AE6" s="261" t="str">
        <f t="shared" si="1"/>
        <v>رئيس مصلحة (مفتش قسم)</v>
      </c>
      <c r="AF6" s="260" t="str">
        <f t="shared" si="2"/>
        <v>م8</v>
      </c>
      <c r="AG6" s="262">
        <f t="shared" si="3"/>
        <v>195</v>
      </c>
      <c r="AH6" s="263" t="str">
        <f t="shared" si="4"/>
        <v>م(5)</v>
      </c>
      <c r="AI6" s="264">
        <f t="shared" si="5"/>
        <v>800</v>
      </c>
      <c r="AJ6" s="265">
        <f t="shared" si="6"/>
        <v>22.5</v>
      </c>
      <c r="AK6" s="264">
        <f t="shared" si="7"/>
        <v>2322.5</v>
      </c>
      <c r="AL6" s="264"/>
      <c r="AM6" s="264"/>
      <c r="AN6" s="264">
        <f t="shared" si="8"/>
        <v>27945</v>
      </c>
      <c r="AO6" s="264">
        <f t="shared" si="9"/>
        <v>15390</v>
      </c>
      <c r="AP6" s="265">
        <f t="shared" si="10"/>
        <v>0</v>
      </c>
      <c r="AQ6" s="265">
        <f>IF(G6="مدير ولائي",LOOKUP("ب 1",'FEUILLE DES GRADES'!H:H,'FEUILLE DES GRADES'!I:I),LOOKUP(C6,'FEUILLE DES GRADES'!A:A,'FEUILLE DES GRADES'!I:I))</f>
        <v>1868.9999999999998</v>
      </c>
      <c r="AR6" s="265">
        <f>IF(G6="مدير ولائي",((AB6+AC6)*45)*80%,IF(AA6&lt;8,0,IF(E6="إليزي",(LOOKUP(C6,'FEUILLE DES GRADES'!A:A,'FEUILLE DES GRADES'!O:O))*(AN6+AO6),LOOKUP(C6,'FEUILLE DES GRADES'!A:A,'FEUILLE DES GRADES'!P:P)*(AN6+AO6))))</f>
        <v>34668</v>
      </c>
      <c r="AS6" s="265">
        <f>IF(G6="مدير ولائي",0,LOOKUP(C6,'FEUILLE DES GRADES'!A:A,'FEUILLE DES GRADES'!Q:Q))</f>
        <v>1500</v>
      </c>
      <c r="AT6" s="265">
        <f>IF(G6="مدير ولائي",0,LOOKUP(C6,'FEUILLE DES GRADES'!A:A,('FEUILLE DES GRADES'!R:R))*(AN6+AO6))</f>
        <v>0</v>
      </c>
      <c r="AU6" s="265">
        <f>IF(G6="مدير ولائي",0,LOOKUP(C6,'FEUILLE DES GRADES'!A:A,'FEUILLE DES GRADES'!S:S)*(AN6+AO6))</f>
        <v>0</v>
      </c>
      <c r="AV6" s="265">
        <f>IF(G6="مدير ولائي",0,LOOKUP(C6,'FEUILLE DES GRADES'!A:A,'FEUILLE DES GRADES'!T:T)*(AN6+AO6))</f>
        <v>0</v>
      </c>
      <c r="AW6" s="265">
        <f>IF(G6="مدير ولائي",0,LOOKUP(C6,'FEUILLE DES GRADES'!A:A,'FEUILLE DES GRADES'!U:U)*(AN6+AO6))</f>
        <v>0</v>
      </c>
      <c r="AX6" s="265">
        <f>IF(G6="مدير ولائي",0,LOOKUP(C6,'FEUILLE DES GRADES'!A:A,'FEUILLE DES GRADES'!V:V)*(AN6+AO6))</f>
        <v>17334</v>
      </c>
      <c r="AY6" s="265">
        <f>IF(G6="مدير ولائي",0,LOOKUP(C6,'FEUILLE DES GRADES'!A:A,'FEUILLE DES GRADES'!W:W)*(AN6+AO6))</f>
        <v>10833.75</v>
      </c>
      <c r="AZ6" s="265">
        <f t="shared" si="11"/>
        <v>0</v>
      </c>
      <c r="BA6" s="265">
        <f>IF(G6="مدير ولائي",0,LOOKUP(C6,'FEUILLE DES GRADES'!A:A,'FEUILLE DES GRADES'!X:X)*(AN6+AO6))</f>
        <v>0</v>
      </c>
      <c r="BB6" s="265">
        <f>IF(G6="مدير ولائي",0,LOOKUP(C6,'FEUILLE DES GRADES'!A:A,'FEUILLE DES GRADES'!Y:Y)*(AN6+AO6))</f>
        <v>8667</v>
      </c>
      <c r="BC6" s="265">
        <f t="shared" si="12"/>
        <v>0</v>
      </c>
      <c r="BD6" s="265">
        <f t="shared" si="13"/>
        <v>0</v>
      </c>
      <c r="BE6" s="265">
        <f t="shared" si="14"/>
        <v>0</v>
      </c>
      <c r="BF6" s="265">
        <f t="shared" si="15"/>
        <v>52110</v>
      </c>
      <c r="BG6" s="265">
        <f t="shared" si="16"/>
        <v>17334</v>
      </c>
      <c r="BH6" s="265">
        <f t="shared" si="17"/>
        <v>0</v>
      </c>
      <c r="BI6" s="265">
        <f t="shared" si="18"/>
        <v>1500</v>
      </c>
      <c r="BJ6" s="265">
        <f t="shared" si="19"/>
        <v>0</v>
      </c>
      <c r="BK6" s="265">
        <f t="shared" si="20"/>
        <v>10833.75</v>
      </c>
      <c r="BL6" s="266" t="str">
        <f t="shared" si="21"/>
        <v>متزوج (ة) / 5 طفل</v>
      </c>
      <c r="BM6" s="267" t="str">
        <f t="shared" si="22"/>
        <v>621 + 342+195</v>
      </c>
      <c r="BN6" s="268" t="str">
        <f t="shared" si="23"/>
        <v>الخزينة الولائية387مفتاح 47</v>
      </c>
      <c r="BO6" s="268" t="str">
        <f t="shared" si="24"/>
        <v>م8 أ 14 - د 11</v>
      </c>
      <c r="BP6" s="269">
        <f t="shared" si="25"/>
        <v>126981.75</v>
      </c>
      <c r="BQ6" s="269">
        <f t="shared" si="26"/>
        <v>11428.3575</v>
      </c>
      <c r="BR6" s="270"/>
    </row>
    <row r="7" spans="1:70">
      <c r="A7" s="249">
        <v>6</v>
      </c>
      <c r="B7" s="250" t="str">
        <f t="shared" si="27"/>
        <v>بن عثمان  عثمان</v>
      </c>
      <c r="C7" s="251">
        <v>5</v>
      </c>
      <c r="D7" s="252" t="str">
        <f>LOOKUP(C7,'FEUILLE DES GRADES'!A:A,'FEUILLE DES GRADES'!B:B)</f>
        <v>متصرف رئيسي</v>
      </c>
      <c r="E7" s="253" t="s">
        <v>280</v>
      </c>
      <c r="F7" s="253" t="s">
        <v>515</v>
      </c>
      <c r="G7" s="253" t="s">
        <v>288</v>
      </c>
      <c r="H7" s="254">
        <v>10</v>
      </c>
      <c r="I7" s="253"/>
      <c r="J7" s="251" t="s">
        <v>285</v>
      </c>
      <c r="K7" s="253">
        <v>4</v>
      </c>
      <c r="L7" s="253">
        <v>2</v>
      </c>
      <c r="M7" s="253">
        <f t="shared" si="0"/>
        <v>0</v>
      </c>
      <c r="N7" s="251"/>
      <c r="O7" s="251"/>
      <c r="P7" s="251">
        <v>1</v>
      </c>
      <c r="Q7" s="255" t="s">
        <v>295</v>
      </c>
      <c r="R7" s="251" t="s">
        <v>291</v>
      </c>
      <c r="S7" s="253" t="str">
        <f>CONCATENATE(AF7," ",LOOKUP(C7,'[1]FEUILLE DES GRADES'!A:A,'[1]FEUILLE DES GRADES'!F:F))</f>
        <v>م8 أ 14</v>
      </c>
      <c r="T7" s="256">
        <v>43106</v>
      </c>
      <c r="U7" s="257">
        <v>8100100250</v>
      </c>
      <c r="V7" s="256">
        <v>36531</v>
      </c>
      <c r="W7" s="250" t="s">
        <v>514</v>
      </c>
      <c r="X7" s="250" t="s">
        <v>482</v>
      </c>
      <c r="Y7" s="402" t="s">
        <v>467</v>
      </c>
      <c r="Z7" s="250" t="s">
        <v>495</v>
      </c>
      <c r="AA7" s="258">
        <f>IF(G7="مدير ولائي",CONCATENATE(LOOKUP(C7,'FEUILLE DES GRADES'!A:A,'FEUILLE DES GRADES'!E:E),"-","ب 1"), LOOKUP(C7,'FEUILLE DES GRADES'!A:A,'FEUILLE DES GRADES'!E:E))</f>
        <v>14</v>
      </c>
      <c r="AB7" s="258">
        <f>LOOKUP(C7,'FEUILLE DES GRADES'!A:A,'FEUILLE DES GRADES'!G:G)</f>
        <v>621</v>
      </c>
      <c r="AC7" s="262">
        <f>INDEX([0]!grisal,AA7,H7+1)</f>
        <v>311</v>
      </c>
      <c r="AD7" s="262">
        <f>IF(G7="مدير ولائي",LOOKUP(I7,'FEUILLE DES GRADES'!AD:AD,'FEUILLE DES GRADES'!AE:AE),0)</f>
        <v>0</v>
      </c>
      <c r="AE7" s="261" t="str">
        <f t="shared" si="1"/>
        <v>رئيس مصلحة (متصرف رئيسي)</v>
      </c>
      <c r="AF7" s="260" t="str">
        <f t="shared" si="2"/>
        <v>م8</v>
      </c>
      <c r="AG7" s="262">
        <f t="shared" si="3"/>
        <v>195</v>
      </c>
      <c r="AH7" s="263" t="str">
        <f t="shared" si="4"/>
        <v>م(4)</v>
      </c>
      <c r="AI7" s="264">
        <f t="shared" si="5"/>
        <v>800</v>
      </c>
      <c r="AJ7" s="265">
        <f t="shared" si="6"/>
        <v>22.5</v>
      </c>
      <c r="AK7" s="264">
        <f t="shared" si="7"/>
        <v>2022.5</v>
      </c>
      <c r="AL7" s="264"/>
      <c r="AM7" s="264"/>
      <c r="AN7" s="264">
        <f t="shared" si="8"/>
        <v>27945</v>
      </c>
      <c r="AO7" s="264">
        <f t="shared" si="9"/>
        <v>13995</v>
      </c>
      <c r="AP7" s="265">
        <f t="shared" si="10"/>
        <v>0</v>
      </c>
      <c r="AQ7" s="265">
        <f>IF(G7="مدير ولائي",LOOKUP("ب 1",'FEUILLE DES GRADES'!H:H,'FEUILLE DES GRADES'!I:I),LOOKUP(C7,'FEUILLE DES GRADES'!A:A,'FEUILLE DES GRADES'!I:I))</f>
        <v>1868.9999999999998</v>
      </c>
      <c r="AR7" s="265">
        <f>IF(G7="مدير ولائي",((AB7+AC7)*45)*80%,IF(AA7&lt;8,0,IF(E7="إليزي",(LOOKUP(C7,'FEUILLE DES GRADES'!A:A,'FEUILLE DES GRADES'!O:O))*(AN7+AO7),LOOKUP(C7,'FEUILLE DES GRADES'!A:A,'FEUILLE DES GRADES'!P:P)*(AN7+AO7))))</f>
        <v>33552</v>
      </c>
      <c r="AS7" s="265">
        <f>IF(G7="مدير ولائي",0,LOOKUP(C7,'FEUILLE DES GRADES'!A:A,'FEUILLE DES GRADES'!Q:Q))</f>
        <v>1500</v>
      </c>
      <c r="AT7" s="265">
        <f>IF(G7="مدير ولائي",0,LOOKUP(C7,'FEUILLE DES GRADES'!A:A,('FEUILLE DES GRADES'!R:R))*(AN7+AO7))</f>
        <v>16776</v>
      </c>
      <c r="AU7" s="265">
        <f>IF(G7="مدير ولائي",0,LOOKUP(C7,'FEUILLE DES GRADES'!A:A,'FEUILLE DES GRADES'!S:S)*(AN7+AO7))</f>
        <v>0</v>
      </c>
      <c r="AV7" s="265">
        <f>IF(G7="مدير ولائي",0,LOOKUP(C7,'FEUILLE DES GRADES'!A:A,'FEUILLE DES GRADES'!T:T)*(AN7+AO7))</f>
        <v>0</v>
      </c>
      <c r="AW7" s="265">
        <f>IF(G7="مدير ولائي",0,LOOKUP(C7,'FEUILLE DES GRADES'!A:A,'FEUILLE DES GRADES'!U:U)*(AN7+AO7))</f>
        <v>0</v>
      </c>
      <c r="AX7" s="265">
        <f>IF(G7="مدير ولائي",0,LOOKUP(C7,'FEUILLE DES GRADES'!A:A,'FEUILLE DES GRADES'!V:V)*(AN7+AO7))</f>
        <v>0</v>
      </c>
      <c r="AY7" s="265">
        <f>IF(G7="مدير ولائي",0,LOOKUP(C7,'FEUILLE DES GRADES'!A:A,'FEUILLE DES GRADES'!W:W)*(AN7+AO7))</f>
        <v>0</v>
      </c>
      <c r="AZ7" s="265">
        <f t="shared" si="11"/>
        <v>0</v>
      </c>
      <c r="BA7" s="265">
        <f>IF(G7="مدير ولائي",0,LOOKUP(C7,'FEUILLE DES GRADES'!A:A,'FEUILLE DES GRADES'!X:X)*(AN7+AO7))</f>
        <v>4194</v>
      </c>
      <c r="BB7" s="265">
        <f>IF(G7="مدير ولائي",0,LOOKUP(C7,'FEUILLE DES GRADES'!A:A,'FEUILLE DES GRADES'!Y:Y)*(AN7+AO7))</f>
        <v>8388</v>
      </c>
      <c r="BC7" s="265">
        <f t="shared" si="12"/>
        <v>0</v>
      </c>
      <c r="BD7" s="265">
        <f t="shared" si="13"/>
        <v>0</v>
      </c>
      <c r="BE7" s="265">
        <f t="shared" si="14"/>
        <v>0</v>
      </c>
      <c r="BF7" s="265">
        <f t="shared" si="15"/>
        <v>50715</v>
      </c>
      <c r="BG7" s="265">
        <f t="shared" si="16"/>
        <v>16776</v>
      </c>
      <c r="BH7" s="265">
        <f t="shared" si="17"/>
        <v>0</v>
      </c>
      <c r="BI7" s="265">
        <f t="shared" si="18"/>
        <v>1500</v>
      </c>
      <c r="BJ7" s="265">
        <f t="shared" si="19"/>
        <v>0</v>
      </c>
      <c r="BK7" s="265">
        <f t="shared" si="20"/>
        <v>4194</v>
      </c>
      <c r="BL7" s="266" t="str">
        <f t="shared" si="21"/>
        <v>متزوج (ة) / 4 طفل</v>
      </c>
      <c r="BM7" s="267" t="str">
        <f t="shared" si="22"/>
        <v>621 + 311+195</v>
      </c>
      <c r="BN7" s="268" t="str">
        <f t="shared" si="23"/>
        <v>الخزينة الولائية605مفتاح 72</v>
      </c>
      <c r="BO7" s="268" t="str">
        <f t="shared" si="24"/>
        <v>م8 أ 14 - د 10</v>
      </c>
      <c r="BP7" s="269">
        <f t="shared" si="25"/>
        <v>116994</v>
      </c>
      <c r="BQ7" s="269">
        <f t="shared" si="26"/>
        <v>10529.46</v>
      </c>
      <c r="BR7" s="270"/>
    </row>
    <row r="8" spans="1:70">
      <c r="A8" s="249">
        <v>7</v>
      </c>
      <c r="B8" s="250" t="str">
        <f t="shared" si="27"/>
        <v>بن معاذ  معاذ</v>
      </c>
      <c r="C8" s="251">
        <v>13</v>
      </c>
      <c r="D8" s="252" t="str">
        <f>LOOKUP(C8,'FEUILLE DES GRADES'!A:A,'FEUILLE DES GRADES'!B:B)</f>
        <v>متصرف</v>
      </c>
      <c r="E8" s="253" t="s">
        <v>280</v>
      </c>
      <c r="F8" s="253" t="s">
        <v>515</v>
      </c>
      <c r="G8" s="253" t="s">
        <v>288</v>
      </c>
      <c r="H8" s="253">
        <v>2</v>
      </c>
      <c r="I8" s="253"/>
      <c r="J8" s="251" t="s">
        <v>289</v>
      </c>
      <c r="K8" s="274">
        <v>3</v>
      </c>
      <c r="L8" s="275">
        <v>0</v>
      </c>
      <c r="M8" s="253">
        <f t="shared" si="0"/>
        <v>0</v>
      </c>
      <c r="N8" s="251"/>
      <c r="O8" s="251"/>
      <c r="P8" s="251"/>
      <c r="Q8" s="255" t="s">
        <v>296</v>
      </c>
      <c r="R8" s="251" t="s">
        <v>297</v>
      </c>
      <c r="S8" s="253" t="str">
        <f>CONCATENATE(AF8," ",LOOKUP(C8,'[1]FEUILLE DES GRADES'!A:A,'[1]FEUILLE DES GRADES'!F:F))</f>
        <v>م8 أ 12</v>
      </c>
      <c r="T8" s="256">
        <v>43107</v>
      </c>
      <c r="U8" s="257">
        <v>8100100250</v>
      </c>
      <c r="V8" s="256">
        <v>36532</v>
      </c>
      <c r="W8" s="250" t="s">
        <v>514</v>
      </c>
      <c r="X8" s="250" t="s">
        <v>483</v>
      </c>
      <c r="Y8" s="402" t="s">
        <v>467</v>
      </c>
      <c r="Z8" s="250" t="s">
        <v>496</v>
      </c>
      <c r="AA8" s="258">
        <f>IF(G8="مدير ولائي",CONCATENATE(LOOKUP(C8,'FEUILLE DES GRADES'!A:A,'FEUILLE DES GRADES'!E:E),"-","ب 1"), LOOKUP(C8,'FEUILLE DES GRADES'!A:A,'FEUILLE DES GRADES'!E:E))</f>
        <v>12</v>
      </c>
      <c r="AB8" s="258">
        <f>LOOKUP(C8,'FEUILLE DES GRADES'!A:A,'FEUILLE DES GRADES'!G:G)</f>
        <v>537</v>
      </c>
      <c r="AC8" s="262">
        <f>INDEX([0]!grisal,AA8,H8+1)</f>
        <v>54</v>
      </c>
      <c r="AD8" s="262">
        <f>IF(G8="مدير ولائي",LOOKUP(I8,'FEUILLE DES GRADES'!AD:AD,'FEUILLE DES GRADES'!AE:AE),0)</f>
        <v>0</v>
      </c>
      <c r="AE8" s="261" t="str">
        <f t="shared" si="1"/>
        <v>رئيس مصلحة (متصرف)</v>
      </c>
      <c r="AF8" s="260" t="str">
        <f t="shared" si="2"/>
        <v>م8</v>
      </c>
      <c r="AG8" s="262">
        <f t="shared" si="3"/>
        <v>195</v>
      </c>
      <c r="AH8" s="263" t="str">
        <f t="shared" si="4"/>
        <v>م(3)</v>
      </c>
      <c r="AI8" s="264">
        <f t="shared" si="5"/>
        <v>0</v>
      </c>
      <c r="AJ8" s="276">
        <f t="shared" si="6"/>
        <v>0</v>
      </c>
      <c r="AK8" s="277">
        <f t="shared" si="7"/>
        <v>900</v>
      </c>
      <c r="AL8" s="277"/>
      <c r="AM8" s="277"/>
      <c r="AN8" s="264">
        <f t="shared" si="8"/>
        <v>24165</v>
      </c>
      <c r="AO8" s="264">
        <f t="shared" si="9"/>
        <v>2430</v>
      </c>
      <c r="AP8" s="265">
        <f t="shared" si="10"/>
        <v>0</v>
      </c>
      <c r="AQ8" s="265">
        <f>IF(G8="مدير ولائي",LOOKUP("ب 1",'FEUILLE DES GRADES'!H:H,'FEUILLE DES GRADES'!I:I),LOOKUP(C8,'FEUILLE DES GRADES'!A:A,'FEUILLE DES GRADES'!I:I))</f>
        <v>1519</v>
      </c>
      <c r="AR8" s="265">
        <f>IF(G8="مدير ولائي",((AB8+AC8)*45)*80%,IF(AA8&lt;8,0,IF(E8="إليزي",(LOOKUP(C8,'FEUILLE DES GRADES'!A:A,'FEUILLE DES GRADES'!O:O))*(AN8+AO8),LOOKUP(C8,'FEUILLE DES GRADES'!A:A,'FEUILLE DES GRADES'!P:P)*(AN8+AO8))))</f>
        <v>21276</v>
      </c>
      <c r="AS8" s="265">
        <f>IF(G8="مدير ولائي",0,LOOKUP(C8,'FEUILLE DES GRADES'!A:A,'FEUILLE DES GRADES'!Q:Q))</f>
        <v>1500</v>
      </c>
      <c r="AT8" s="265">
        <f>IF(G8="مدير ولائي",0,LOOKUP(C8,'FEUILLE DES GRADES'!A:A,('FEUILLE DES GRADES'!R:R))*(AN8+AO8))</f>
        <v>10638</v>
      </c>
      <c r="AU8" s="265">
        <f>IF(G8="مدير ولائي",0,LOOKUP(C8,'FEUILLE DES GRADES'!A:A,'FEUILLE DES GRADES'!S:S)*(AN8+AO8))</f>
        <v>0</v>
      </c>
      <c r="AV8" s="265">
        <f>IF(G8="مدير ولائي",0,LOOKUP(C8,'FEUILLE DES GRADES'!A:A,'FEUILLE DES GRADES'!T:T)*(AN8+AO8))</f>
        <v>0</v>
      </c>
      <c r="AW8" s="265">
        <f>IF(G8="مدير ولائي",0,LOOKUP(C8,'FEUILLE DES GRADES'!A:A,'FEUILLE DES GRADES'!U:U)*(AN8+AO8))</f>
        <v>0</v>
      </c>
      <c r="AX8" s="265">
        <f>IF(G8="مدير ولائي",0,LOOKUP(C8,'FEUILLE DES GRADES'!A:A,'FEUILLE DES GRADES'!V:V)*(AN8+AO8))</f>
        <v>0</v>
      </c>
      <c r="AY8" s="265">
        <f>IF(G8="مدير ولائي",0,LOOKUP(C8,'FEUILLE DES GRADES'!A:A,'FEUILLE DES GRADES'!W:W)*(AN8+AO8))</f>
        <v>0</v>
      </c>
      <c r="AZ8" s="265">
        <f t="shared" si="11"/>
        <v>0</v>
      </c>
      <c r="BA8" s="265">
        <f>IF(G8="مدير ولائي",0,LOOKUP(C8,'FEUILLE DES GRADES'!A:A,'FEUILLE DES GRADES'!X:X)*(AN8+AO8))</f>
        <v>2659.5</v>
      </c>
      <c r="BB8" s="265">
        <f>IF(G8="مدير ولائي",0,LOOKUP(C8,'FEUILLE DES GRADES'!A:A,'FEUILLE DES GRADES'!Y:Y)*(AN8+AO8))</f>
        <v>5319</v>
      </c>
      <c r="BC8" s="265">
        <f t="shared" si="12"/>
        <v>0</v>
      </c>
      <c r="BD8" s="265">
        <f t="shared" si="13"/>
        <v>0</v>
      </c>
      <c r="BE8" s="265">
        <f t="shared" si="14"/>
        <v>0</v>
      </c>
      <c r="BF8" s="265">
        <f t="shared" si="15"/>
        <v>35370</v>
      </c>
      <c r="BG8" s="265">
        <f t="shared" si="16"/>
        <v>10638</v>
      </c>
      <c r="BH8" s="265">
        <f t="shared" si="17"/>
        <v>0</v>
      </c>
      <c r="BI8" s="265">
        <f t="shared" si="18"/>
        <v>1500</v>
      </c>
      <c r="BJ8" s="265">
        <f t="shared" si="19"/>
        <v>0</v>
      </c>
      <c r="BK8" s="265">
        <f t="shared" si="20"/>
        <v>2659.5</v>
      </c>
      <c r="BL8" s="266" t="str">
        <f t="shared" si="21"/>
        <v>متزوج (ة) / 3 طفل</v>
      </c>
      <c r="BM8" s="267" t="str">
        <f t="shared" si="22"/>
        <v>537 + 54+195</v>
      </c>
      <c r="BN8" s="268" t="str">
        <f t="shared" si="23"/>
        <v>ح,ب,ج24338620مفتاح 15</v>
      </c>
      <c r="BO8" s="268" t="str">
        <f t="shared" si="24"/>
        <v>م8 أ 12 - د 2</v>
      </c>
      <c r="BP8" s="269">
        <f t="shared" si="25"/>
        <v>78281.5</v>
      </c>
      <c r="BQ8" s="269">
        <f t="shared" si="26"/>
        <v>7045.335</v>
      </c>
      <c r="BR8" s="270"/>
    </row>
    <row r="9" spans="1:70">
      <c r="A9" s="249">
        <v>8</v>
      </c>
      <c r="B9" s="250" t="str">
        <f t="shared" si="27"/>
        <v>بن طه  طه</v>
      </c>
      <c r="C9" s="251">
        <v>5</v>
      </c>
      <c r="D9" s="252" t="str">
        <f>LOOKUP(C9,'FEUILLE DES GRADES'!A:A,'FEUILLE DES GRADES'!B:B)</f>
        <v>متصرف رئيسي</v>
      </c>
      <c r="E9" s="253" t="s">
        <v>280</v>
      </c>
      <c r="F9" s="253" t="s">
        <v>515</v>
      </c>
      <c r="G9" s="253" t="s">
        <v>288</v>
      </c>
      <c r="H9" s="253">
        <v>3</v>
      </c>
      <c r="I9" s="253"/>
      <c r="J9" s="251" t="s">
        <v>298</v>
      </c>
      <c r="K9" s="253">
        <f>IF(J9="عازب (ة)",0,"")</f>
        <v>0</v>
      </c>
      <c r="L9" s="253"/>
      <c r="M9" s="253">
        <v>1</v>
      </c>
      <c r="N9" s="251"/>
      <c r="O9" s="251"/>
      <c r="P9" s="251"/>
      <c r="Q9" s="278" t="s">
        <v>299</v>
      </c>
      <c r="R9" s="251" t="s">
        <v>300</v>
      </c>
      <c r="S9" s="253" t="str">
        <f>CONCATENATE(AF9," ",LOOKUP(C9,'[1]FEUILLE DES GRADES'!A:A,'[1]FEUILLE DES GRADES'!F:F))</f>
        <v>م8 أ 14</v>
      </c>
      <c r="T9" s="256">
        <v>43108</v>
      </c>
      <c r="U9" s="257">
        <v>8100100250</v>
      </c>
      <c r="V9" s="256">
        <v>36533</v>
      </c>
      <c r="W9" s="250" t="s">
        <v>514</v>
      </c>
      <c r="X9" s="250" t="s">
        <v>484</v>
      </c>
      <c r="Y9" s="402" t="s">
        <v>467</v>
      </c>
      <c r="Z9" s="250" t="s">
        <v>497</v>
      </c>
      <c r="AA9" s="258">
        <f>IF(G9="مدير ولائي",CONCATENATE(LOOKUP(C9,'FEUILLE DES GRADES'!A:A,'FEUILLE DES GRADES'!E:E),"-","ب 1"), LOOKUP(C9,'FEUILLE DES GRADES'!A:A,'FEUILLE DES GRADES'!E:E))</f>
        <v>14</v>
      </c>
      <c r="AB9" s="258">
        <f>LOOKUP(C9,'FEUILLE DES GRADES'!A:A,'FEUILLE DES GRADES'!G:G)</f>
        <v>621</v>
      </c>
      <c r="AC9" s="262">
        <f>INDEX([0]!grisal,AA9,H9+1)</f>
        <v>93</v>
      </c>
      <c r="AD9" s="262">
        <f>IF(G9="مدير ولائي",LOOKUP(I9,'FEUILLE DES GRADES'!AD:AD,'FEUILLE DES GRADES'!AE:AE),0)</f>
        <v>0</v>
      </c>
      <c r="AE9" s="261" t="str">
        <f t="shared" si="1"/>
        <v>رئيس مصلحة (متصرف رئيسي)</v>
      </c>
      <c r="AF9" s="260" t="str">
        <f t="shared" si="2"/>
        <v>م8</v>
      </c>
      <c r="AG9" s="262">
        <f t="shared" si="3"/>
        <v>195</v>
      </c>
      <c r="AH9" s="263" t="str">
        <f t="shared" si="4"/>
        <v>ع</v>
      </c>
      <c r="AI9" s="264">
        <f t="shared" si="5"/>
        <v>0</v>
      </c>
      <c r="AJ9" s="265">
        <f t="shared" si="6"/>
        <v>0</v>
      </c>
      <c r="AK9" s="264">
        <f t="shared" si="7"/>
        <v>0</v>
      </c>
      <c r="AL9" s="264"/>
      <c r="AM9" s="264"/>
      <c r="AN9" s="264">
        <f t="shared" si="8"/>
        <v>27945</v>
      </c>
      <c r="AO9" s="264">
        <f t="shared" si="9"/>
        <v>4185</v>
      </c>
      <c r="AP9" s="265">
        <f t="shared" si="10"/>
        <v>2000</v>
      </c>
      <c r="AQ9" s="265">
        <f>IF(G9="مدير ولائي",LOOKUP("ب 1",'FEUILLE DES GRADES'!H:H,'FEUILLE DES GRADES'!I:I),LOOKUP(C9,'FEUILLE DES GRADES'!A:A,'FEUILLE DES GRADES'!I:I))</f>
        <v>1868.9999999999998</v>
      </c>
      <c r="AR9" s="265">
        <f>IF(G9="مدير ولائي",((AB9+AC9)*45)*80%,IF(AA9&lt;8,0,IF(E9="إليزي",(LOOKUP(C9,'FEUILLE DES GRADES'!A:A,'FEUILLE DES GRADES'!O:O))*(AN9+AO9),LOOKUP(C9,'FEUILLE DES GRADES'!A:A,'FEUILLE DES GRADES'!P:P)*(AN9+AO9))))</f>
        <v>25704</v>
      </c>
      <c r="AS9" s="265">
        <f>IF(G9="مدير ولائي",0,LOOKUP(C9,'FEUILLE DES GRADES'!A:A,'FEUILLE DES GRADES'!Q:Q))</f>
        <v>1500</v>
      </c>
      <c r="AT9" s="265">
        <f>IF(G9="مدير ولائي",0,LOOKUP(C9,'FEUILLE DES GRADES'!A:A,('FEUILLE DES GRADES'!R:R))*(AN9+AO9))</f>
        <v>12852</v>
      </c>
      <c r="AU9" s="265">
        <f>IF(G9="مدير ولائي",0,LOOKUP(C9,'FEUILLE DES GRADES'!A:A,'FEUILLE DES GRADES'!S:S)*(AN9+AO9))</f>
        <v>0</v>
      </c>
      <c r="AV9" s="265">
        <f>IF(G9="مدير ولائي",0,LOOKUP(C9,'FEUILLE DES GRADES'!A:A,'FEUILLE DES GRADES'!T:T)*(AN9+AO9))</f>
        <v>0</v>
      </c>
      <c r="AW9" s="265">
        <f>IF(G9="مدير ولائي",0,LOOKUP(C9,'FEUILLE DES GRADES'!A:A,'FEUILLE DES GRADES'!U:U)*(AN9+AO9))</f>
        <v>0</v>
      </c>
      <c r="AX9" s="265">
        <f>IF(G9="مدير ولائي",0,LOOKUP(C9,'FEUILLE DES GRADES'!A:A,'FEUILLE DES GRADES'!V:V)*(AN9+AO9))</f>
        <v>0</v>
      </c>
      <c r="AY9" s="265">
        <f>IF(G9="مدير ولائي",0,LOOKUP(C9,'FEUILLE DES GRADES'!A:A,'FEUILLE DES GRADES'!W:W)*(AN9+AO9))</f>
        <v>0</v>
      </c>
      <c r="AZ9" s="265">
        <f t="shared" si="11"/>
        <v>0</v>
      </c>
      <c r="BA9" s="265">
        <f>IF(G9="مدير ولائي",0,LOOKUP(C9,'FEUILLE DES GRADES'!A:A,'FEUILLE DES GRADES'!X:X)*(AN9+AO9))</f>
        <v>3213</v>
      </c>
      <c r="BB9" s="265">
        <f>IF(G9="مدير ولائي",0,LOOKUP(C9,'FEUILLE DES GRADES'!A:A,'FEUILLE DES GRADES'!Y:Y)*(AN9+AO9))</f>
        <v>6426</v>
      </c>
      <c r="BC9" s="265">
        <f t="shared" si="12"/>
        <v>0</v>
      </c>
      <c r="BD9" s="265">
        <f t="shared" si="13"/>
        <v>0</v>
      </c>
      <c r="BE9" s="265">
        <f t="shared" si="14"/>
        <v>0</v>
      </c>
      <c r="BF9" s="265">
        <f t="shared" si="15"/>
        <v>40905</v>
      </c>
      <c r="BG9" s="265">
        <f t="shared" si="16"/>
        <v>12852</v>
      </c>
      <c r="BH9" s="265">
        <f t="shared" si="17"/>
        <v>0</v>
      </c>
      <c r="BI9" s="265">
        <f t="shared" si="18"/>
        <v>1500</v>
      </c>
      <c r="BJ9" s="265">
        <f t="shared" si="19"/>
        <v>2000</v>
      </c>
      <c r="BK9" s="265">
        <f t="shared" si="20"/>
        <v>3213</v>
      </c>
      <c r="BL9" s="266" t="str">
        <f t="shared" si="21"/>
        <v>عازب (ة)</v>
      </c>
      <c r="BM9" s="267" t="str">
        <f t="shared" si="22"/>
        <v>621 + 93+195</v>
      </c>
      <c r="BN9" s="268" t="str">
        <f t="shared" si="23"/>
        <v>ب.ت.م19841005484/6</v>
      </c>
      <c r="BO9" s="268" t="str">
        <f t="shared" si="24"/>
        <v>م8 أ 14 - د 3</v>
      </c>
      <c r="BP9" s="269">
        <f t="shared" si="25"/>
        <v>92469</v>
      </c>
      <c r="BQ9" s="269">
        <f t="shared" si="26"/>
        <v>8322.2099999999991</v>
      </c>
      <c r="BR9" s="270"/>
    </row>
    <row r="10" spans="1:70">
      <c r="A10" s="249">
        <v>9</v>
      </c>
      <c r="B10" s="250" t="str">
        <f t="shared" si="27"/>
        <v>بن عدنان  عدنان</v>
      </c>
      <c r="C10" s="251">
        <v>10</v>
      </c>
      <c r="D10" s="252" t="str">
        <f>LOOKUP(C10,'FEUILLE DES GRADES'!A:A,'FEUILLE DES GRADES'!B:B)</f>
        <v>مفتش مركزي</v>
      </c>
      <c r="E10" s="253" t="s">
        <v>280</v>
      </c>
      <c r="F10" s="253" t="s">
        <v>515</v>
      </c>
      <c r="G10" s="253" t="s">
        <v>301</v>
      </c>
      <c r="H10" s="254">
        <v>11</v>
      </c>
      <c r="I10" s="253"/>
      <c r="J10" s="251" t="s">
        <v>285</v>
      </c>
      <c r="K10" s="253">
        <v>4</v>
      </c>
      <c r="L10" s="253">
        <v>2</v>
      </c>
      <c r="M10" s="253">
        <f>IF(AA10&lt;8,2,0)</f>
        <v>0</v>
      </c>
      <c r="N10" s="251"/>
      <c r="O10" s="251"/>
      <c r="P10" s="251"/>
      <c r="Q10" s="279" t="s">
        <v>302</v>
      </c>
      <c r="R10" s="251" t="s">
        <v>300</v>
      </c>
      <c r="S10" s="253" t="str">
        <f>CONCATENATE(AF10," ",LOOKUP(C10,'[1]FEUILLE DES GRADES'!A:A,'[1]FEUILLE DES GRADES'!F:F))</f>
        <v>م8 أ 13</v>
      </c>
      <c r="T10" s="256">
        <v>43109</v>
      </c>
      <c r="U10" s="257">
        <v>8100100250</v>
      </c>
      <c r="V10" s="256">
        <v>36534</v>
      </c>
      <c r="W10" s="250" t="s">
        <v>514</v>
      </c>
      <c r="X10" s="250" t="s">
        <v>485</v>
      </c>
      <c r="Y10" s="402" t="s">
        <v>467</v>
      </c>
      <c r="Z10" s="250" t="s">
        <v>498</v>
      </c>
      <c r="AA10" s="258">
        <f>IF(G10="مدير ولائي",CONCATENATE(LOOKUP(C10,'FEUILLE DES GRADES'!A:A,'FEUILLE DES GRADES'!E:E),"-","ب 1"), LOOKUP(C10,'FEUILLE DES GRADES'!A:A,'FEUILLE DES GRADES'!E:E))</f>
        <v>13</v>
      </c>
      <c r="AB10" s="258">
        <f>LOOKUP(C10,'FEUILLE DES GRADES'!A:A,'FEUILLE DES GRADES'!G:G)</f>
        <v>578</v>
      </c>
      <c r="AC10" s="262">
        <f>INDEX([0]!grisal,AA10,H10+1)</f>
        <v>318</v>
      </c>
      <c r="AD10" s="262">
        <f>IF(G10="مدير ولائي",LOOKUP(I10,'FEUILLE DES GRADES'!AD:AD,'FEUILLE DES GRADES'!AE:AE),0)</f>
        <v>0</v>
      </c>
      <c r="AE10" s="261" t="str">
        <f t="shared" si="1"/>
        <v>محافظ عقاري (مفتش مركزي)</v>
      </c>
      <c r="AF10" s="260" t="str">
        <f t="shared" si="2"/>
        <v>م8</v>
      </c>
      <c r="AG10" s="262">
        <f t="shared" si="3"/>
        <v>195</v>
      </c>
      <c r="AH10" s="263" t="str">
        <f t="shared" si="4"/>
        <v>م(4)</v>
      </c>
      <c r="AI10" s="264">
        <f t="shared" si="5"/>
        <v>800</v>
      </c>
      <c r="AJ10" s="265">
        <f t="shared" si="6"/>
        <v>22.5</v>
      </c>
      <c r="AK10" s="264">
        <f t="shared" si="7"/>
        <v>2022.5</v>
      </c>
      <c r="AL10" s="264"/>
      <c r="AM10" s="264"/>
      <c r="AN10" s="264">
        <f t="shared" si="8"/>
        <v>26010</v>
      </c>
      <c r="AO10" s="264">
        <f t="shared" si="9"/>
        <v>14310</v>
      </c>
      <c r="AP10" s="265">
        <f t="shared" si="10"/>
        <v>0</v>
      </c>
      <c r="AQ10" s="265">
        <f>IF(G10="مدير ولائي",LOOKUP("ب 1",'FEUILLE DES GRADES'!H:H,'FEUILLE DES GRADES'!I:I),LOOKUP(C10,'FEUILLE DES GRADES'!A:A,'FEUILLE DES GRADES'!I:I))</f>
        <v>1617</v>
      </c>
      <c r="AR10" s="265">
        <f>IF(G10="مدير ولائي",((AB10+AC10)*45)*80%,IF(AA10&lt;8,0,IF(E10="إليزي",(LOOKUP(C10,'FEUILLE DES GRADES'!A:A,'FEUILLE DES GRADES'!O:O))*(AN10+AO10),LOOKUP(C10,'FEUILLE DES GRADES'!A:A,'FEUILLE DES GRADES'!P:P)*(AN10+AO10))))</f>
        <v>32256</v>
      </c>
      <c r="AS10" s="265">
        <f>IF(G10="مدير ولائي",0,LOOKUP(C10,'FEUILLE DES GRADES'!A:A,'FEUILLE DES GRADES'!Q:Q))</f>
        <v>1500</v>
      </c>
      <c r="AT10" s="265">
        <f>IF(G10="مدير ولائي",0,LOOKUP(C10,'FEUILLE DES GRADES'!A:A,('FEUILLE DES GRADES'!R:R))*(AN10+AO10))</f>
        <v>0</v>
      </c>
      <c r="AU10" s="265">
        <f>IF(G10="مدير ولائي",0,LOOKUP(C10,'FEUILLE DES GRADES'!A:A,'FEUILLE DES GRADES'!S:S)*(AN10+AO10))</f>
        <v>0</v>
      </c>
      <c r="AV10" s="265">
        <f>IF(G10="مدير ولائي",0,LOOKUP(C10,'FEUILLE DES GRADES'!A:A,'FEUILLE DES GRADES'!T:T)*(AN10+AO10))</f>
        <v>0</v>
      </c>
      <c r="AW10" s="265">
        <f>IF(G10="مدير ولائي",0,LOOKUP(C10,'FEUILLE DES GRADES'!A:A,'FEUILLE DES GRADES'!U:U)*(AN10+AO10))</f>
        <v>0</v>
      </c>
      <c r="AX10" s="265">
        <f>IF(G10="مدير ولائي",0,LOOKUP(C10,'FEUILLE DES GRADES'!A:A,'FEUILLE DES GRADES'!V:V)*(AN10+AO10))</f>
        <v>16128</v>
      </c>
      <c r="AY10" s="265">
        <f>IF(G10="مدير ولائي",0,LOOKUP(C10,'FEUILLE DES GRADES'!A:A,'FEUILLE DES GRADES'!W:W)*(AN10+AO10))</f>
        <v>10080</v>
      </c>
      <c r="AZ10" s="265">
        <f t="shared" si="11"/>
        <v>0</v>
      </c>
      <c r="BA10" s="265">
        <f>IF(G10="مدير ولائي",0,LOOKUP(C10,'FEUILLE DES GRADES'!A:A,'FEUILLE DES GRADES'!X:X)*(AN10+AO10))</f>
        <v>0</v>
      </c>
      <c r="BB10" s="265">
        <f>IF(G10="مدير ولائي",0,LOOKUP(C10,'FEUILLE DES GRADES'!A:A,'FEUILLE DES GRADES'!Y:Y)*(AN10+AO10))</f>
        <v>8064</v>
      </c>
      <c r="BC10" s="265">
        <f t="shared" si="12"/>
        <v>0</v>
      </c>
      <c r="BD10" s="265">
        <f t="shared" si="13"/>
        <v>0</v>
      </c>
      <c r="BE10" s="265">
        <f t="shared" si="14"/>
        <v>0</v>
      </c>
      <c r="BF10" s="265">
        <f t="shared" si="15"/>
        <v>49095</v>
      </c>
      <c r="BG10" s="265">
        <f t="shared" si="16"/>
        <v>16128</v>
      </c>
      <c r="BH10" s="265">
        <f t="shared" si="17"/>
        <v>0</v>
      </c>
      <c r="BI10" s="265">
        <f t="shared" si="18"/>
        <v>1500</v>
      </c>
      <c r="BJ10" s="265">
        <f t="shared" si="19"/>
        <v>0</v>
      </c>
      <c r="BK10" s="265">
        <f t="shared" si="20"/>
        <v>10080</v>
      </c>
      <c r="BL10" s="266" t="str">
        <f t="shared" si="21"/>
        <v>متزوج (ة) / 4 طفل</v>
      </c>
      <c r="BM10" s="267" t="str">
        <f t="shared" si="22"/>
        <v>578 + 318+195</v>
      </c>
      <c r="BN10" s="268" t="str">
        <f>IF(R10="BNA",CONCATENATE("ب.و.ج",Q11),IF(R10="BADR",CONCATENATE("ب.ف.ت.ر",Q11),IF(R10="TR",CONCATENATE("الخزينة الولائية",Q11),IF(R10="BDL",CONCATENATE("ب.ت.م",Q11),IF(R10="CCP",CONCATENATE("ح,ب,ج",Q11))))))</f>
        <v>ب.ت.م946000080920055</v>
      </c>
      <c r="BO10" s="268" t="str">
        <f t="shared" si="24"/>
        <v>م8 أ 13 - د 11</v>
      </c>
      <c r="BP10" s="269">
        <f t="shared" si="25"/>
        <v>118740</v>
      </c>
      <c r="BQ10" s="269">
        <f t="shared" si="26"/>
        <v>10686.6</v>
      </c>
      <c r="BR10" s="270"/>
    </row>
    <row r="11" spans="1:70">
      <c r="A11" s="249">
        <v>10</v>
      </c>
      <c r="B11" s="250" t="str">
        <f t="shared" si="27"/>
        <v>بن خليل  خليل</v>
      </c>
      <c r="C11" s="251">
        <v>6</v>
      </c>
      <c r="D11" s="252" t="str">
        <f>LOOKUP(C11,'FEUILLE DES GRADES'!A:A,'FEUILLE DES GRADES'!B:B)</f>
        <v>مفتش قسم</v>
      </c>
      <c r="E11" s="253" t="s">
        <v>280</v>
      </c>
      <c r="F11" s="253" t="s">
        <v>515</v>
      </c>
      <c r="G11" s="253" t="s">
        <v>303</v>
      </c>
      <c r="H11" s="254">
        <v>11</v>
      </c>
      <c r="I11" s="253"/>
      <c r="J11" s="251" t="s">
        <v>289</v>
      </c>
      <c r="K11" s="253">
        <v>3</v>
      </c>
      <c r="L11" s="253">
        <v>2</v>
      </c>
      <c r="M11" s="253">
        <f>IF(AA11&lt;8,2,0)</f>
        <v>0</v>
      </c>
      <c r="N11" s="251"/>
      <c r="O11" s="251"/>
      <c r="P11" s="251"/>
      <c r="Q11" s="255" t="s">
        <v>304</v>
      </c>
      <c r="R11" s="251" t="s">
        <v>287</v>
      </c>
      <c r="S11" s="253" t="str">
        <f>CONCATENATE(AF11," ",LOOKUP(C11,'[1]FEUILLE DES GRADES'!A:A,'[1]FEUILLE DES GRADES'!F:F))</f>
        <v>م8 أ 14</v>
      </c>
      <c r="T11" s="256">
        <v>43110</v>
      </c>
      <c r="U11" s="257">
        <v>8100100250</v>
      </c>
      <c r="V11" s="256">
        <v>36535</v>
      </c>
      <c r="W11" s="250" t="s">
        <v>514</v>
      </c>
      <c r="X11" s="250" t="s">
        <v>486</v>
      </c>
      <c r="Y11" s="402" t="s">
        <v>467</v>
      </c>
      <c r="Z11" s="250" t="s">
        <v>499</v>
      </c>
      <c r="AA11" s="258">
        <f>IF(G11="مدير ولائي",CONCATENATE(LOOKUP(C11,'FEUILLE DES GRADES'!A:A,'FEUILLE DES GRADES'!E:E),"-","ب 1"), LOOKUP(C11,'FEUILLE DES GRADES'!A:A,'FEUILLE DES GRADES'!E:E))</f>
        <v>14</v>
      </c>
      <c r="AB11" s="258">
        <f>LOOKUP(C11,'FEUILLE DES GRADES'!A:A,'FEUILLE DES GRADES'!G:G)</f>
        <v>621</v>
      </c>
      <c r="AC11" s="262">
        <f>INDEX([0]!grisal,AA11,H11+1)</f>
        <v>342</v>
      </c>
      <c r="AD11" s="262">
        <f>IF(G11="مدير ولائي",LOOKUP(I11,'FEUILLE DES GRADES'!AD:AD,'FEUILLE DES GRADES'!AE:AE),0)</f>
        <v>0</v>
      </c>
      <c r="AE11" s="261" t="str">
        <f t="shared" si="1"/>
        <v>رئيس مفتشية (مفتش قسم)</v>
      </c>
      <c r="AF11" s="260" t="str">
        <f t="shared" si="2"/>
        <v>م8</v>
      </c>
      <c r="AG11" s="262">
        <f t="shared" si="3"/>
        <v>195</v>
      </c>
      <c r="AH11" s="263" t="str">
        <f t="shared" si="4"/>
        <v>م(3)</v>
      </c>
      <c r="AI11" s="264">
        <f t="shared" si="5"/>
        <v>0</v>
      </c>
      <c r="AJ11" s="265">
        <f t="shared" si="6"/>
        <v>22.5</v>
      </c>
      <c r="AK11" s="264">
        <f t="shared" si="7"/>
        <v>922.5</v>
      </c>
      <c r="AL11" s="264"/>
      <c r="AM11" s="264"/>
      <c r="AN11" s="264">
        <f t="shared" si="8"/>
        <v>27945</v>
      </c>
      <c r="AO11" s="264">
        <f t="shared" si="9"/>
        <v>15390</v>
      </c>
      <c r="AP11" s="265">
        <f t="shared" si="10"/>
        <v>0</v>
      </c>
      <c r="AQ11" s="273">
        <v>1617</v>
      </c>
      <c r="AR11" s="265">
        <f>IF(G11="مدير ولائي",((AB11+AC11)*45)*80%,IF(AA11&lt;8,0,IF(E11="إليزي",(LOOKUP(C11,'FEUILLE DES GRADES'!A:A,'FEUILLE DES GRADES'!O:O))*(AN11+AO11),LOOKUP(C11,'FEUILLE DES GRADES'!A:A,'FEUILLE DES GRADES'!P:P)*(AN11+AO11))))</f>
        <v>34668</v>
      </c>
      <c r="AS11" s="265">
        <f>IF(G11="مدير ولائي",0,LOOKUP(C11,'FEUILLE DES GRADES'!A:A,'FEUILLE DES GRADES'!Q:Q))</f>
        <v>1500</v>
      </c>
      <c r="AT11" s="265">
        <f>IF(G11="مدير ولائي",0,LOOKUP(C11,'FEUILLE DES GRADES'!A:A,('FEUILLE DES GRADES'!R:R))*(AN11+AO11))</f>
        <v>0</v>
      </c>
      <c r="AU11" s="265">
        <f>IF(G11="مدير ولائي",0,LOOKUP(C11,'FEUILLE DES GRADES'!A:A,'FEUILLE DES GRADES'!S:S)*(AN11+AO11))</f>
        <v>0</v>
      </c>
      <c r="AV11" s="265">
        <f>IF(G11="مدير ولائي",0,LOOKUP(C11,'FEUILLE DES GRADES'!A:A,'FEUILLE DES GRADES'!T:T)*(AN11+AO11))</f>
        <v>0</v>
      </c>
      <c r="AW11" s="265">
        <f>IF(G11="مدير ولائي",0,LOOKUP(C11,'FEUILLE DES GRADES'!A:A,'FEUILLE DES GRADES'!U:U)*(AN11+AO11))</f>
        <v>0</v>
      </c>
      <c r="AX11" s="265">
        <f>IF(G11="مدير ولائي",0,LOOKUP(C11,'FEUILLE DES GRADES'!A:A,'FEUILLE DES GRADES'!V:V)*(AN11+AO11))</f>
        <v>17334</v>
      </c>
      <c r="AY11" s="265">
        <f>IF(G11="مدير ولائي",0,LOOKUP(C11,'FEUILLE DES GRADES'!A:A,'FEUILLE DES GRADES'!W:W)*(AN11+AO11))</f>
        <v>10833.75</v>
      </c>
      <c r="AZ11" s="265">
        <f t="shared" si="11"/>
        <v>0</v>
      </c>
      <c r="BA11" s="265">
        <f>IF(G11="مدير ولائي",0,LOOKUP(C11,'FEUILLE DES GRADES'!A:A,'FEUILLE DES GRADES'!X:X)*(AN11+AO11))</f>
        <v>0</v>
      </c>
      <c r="BB11" s="265">
        <f>IF(G11="مدير ولائي",0,LOOKUP(C11,'FEUILLE DES GRADES'!A:A,'FEUILLE DES GRADES'!Y:Y)*(AN11+AO11))</f>
        <v>8667</v>
      </c>
      <c r="BC11" s="265">
        <f t="shared" si="12"/>
        <v>0</v>
      </c>
      <c r="BD11" s="265">
        <f t="shared" si="13"/>
        <v>0</v>
      </c>
      <c r="BE11" s="265">
        <f t="shared" si="14"/>
        <v>0</v>
      </c>
      <c r="BF11" s="265">
        <f t="shared" si="15"/>
        <v>52110</v>
      </c>
      <c r="BG11" s="265">
        <f t="shared" si="16"/>
        <v>17334</v>
      </c>
      <c r="BH11" s="265">
        <f t="shared" si="17"/>
        <v>0</v>
      </c>
      <c r="BI11" s="265">
        <f t="shared" si="18"/>
        <v>1500</v>
      </c>
      <c r="BJ11" s="265">
        <f t="shared" si="19"/>
        <v>0</v>
      </c>
      <c r="BK11" s="265">
        <f t="shared" si="20"/>
        <v>10833.75</v>
      </c>
      <c r="BL11" s="266" t="str">
        <f t="shared" si="21"/>
        <v>متزوج (ة) / 3 طفل</v>
      </c>
      <c r="BM11" s="267" t="str">
        <f t="shared" si="22"/>
        <v>621 + 342+195</v>
      </c>
      <c r="BN11" s="268" t="str">
        <f>IF(R11="BNA",CONCATENATE("ب.و.ج",Q12),IF(R11="BADR",CONCATENATE("ب.ف.ت.ر",Q12),IF(R11="TR",CONCATENATE("الخزينة الولائية",Q12),IF(R11="BDL",CONCATENATE("ب.ت.م",Q12),IF(R11="CCP",CONCATENATE("ح,ب,ج",Q12))))))</f>
        <v>ب.ف.ت.ر2894602مفتاح 36</v>
      </c>
      <c r="BO11" s="268" t="str">
        <f t="shared" si="24"/>
        <v>م8 أ 14 - د 11</v>
      </c>
      <c r="BP11" s="269">
        <f t="shared" si="25"/>
        <v>126729.75</v>
      </c>
      <c r="BQ11" s="269">
        <f t="shared" si="26"/>
        <v>11405.6775</v>
      </c>
      <c r="BR11" s="270"/>
    </row>
    <row r="12" spans="1:70">
      <c r="A12" s="249">
        <v>11</v>
      </c>
      <c r="B12" s="250" t="str">
        <f t="shared" si="27"/>
        <v>بن عبد الرحمان  عبد الرحمان</v>
      </c>
      <c r="C12" s="251">
        <v>21</v>
      </c>
      <c r="D12" s="252" t="str">
        <f>LOOKUP(C12,'FEUILLE DES GRADES'!A:A,'FEUILLE DES GRADES'!B:B)</f>
        <v>مفتش</v>
      </c>
      <c r="E12" s="253" t="s">
        <v>305</v>
      </c>
      <c r="F12" s="253" t="s">
        <v>515</v>
      </c>
      <c r="G12" s="253" t="s">
        <v>303</v>
      </c>
      <c r="H12" s="254">
        <v>12</v>
      </c>
      <c r="I12" s="253"/>
      <c r="J12" s="251" t="s">
        <v>285</v>
      </c>
      <c r="K12" s="253">
        <v>6</v>
      </c>
      <c r="L12" s="253">
        <v>3</v>
      </c>
      <c r="M12" s="253">
        <v>1</v>
      </c>
      <c r="N12" s="251"/>
      <c r="O12" s="251"/>
      <c r="P12" s="251">
        <v>1</v>
      </c>
      <c r="Q12" s="255" t="s">
        <v>306</v>
      </c>
      <c r="R12" s="251" t="s">
        <v>297</v>
      </c>
      <c r="S12" s="253" t="str">
        <f>CONCATENATE(AF12," ",LOOKUP(C12,'[1]FEUILLE DES GRADES'!A:A,'[1]FEUILLE DES GRADES'!F:F))</f>
        <v>م8 ب 10</v>
      </c>
      <c r="T12" s="256">
        <v>43111</v>
      </c>
      <c r="U12" s="257">
        <v>8100100250</v>
      </c>
      <c r="V12" s="256">
        <v>36536</v>
      </c>
      <c r="W12" s="250" t="s">
        <v>514</v>
      </c>
      <c r="X12" s="250" t="s">
        <v>487</v>
      </c>
      <c r="Y12" s="402" t="s">
        <v>467</v>
      </c>
      <c r="Z12" s="250" t="s">
        <v>500</v>
      </c>
      <c r="AA12" s="258">
        <f>IF(G12="مدير ولائي",CONCATENATE(LOOKUP(C12,'FEUILLE DES GRADES'!A:A,'FEUILLE DES GRADES'!E:E),"-","ب 1"), LOOKUP(C12,'FEUILLE DES GRADES'!A:A,'FEUILLE DES GRADES'!E:E))</f>
        <v>10</v>
      </c>
      <c r="AB12" s="258">
        <f>LOOKUP(C12,'FEUILLE DES GRADES'!A:A,'FEUILLE DES GRADES'!G:G)</f>
        <v>453</v>
      </c>
      <c r="AC12" s="262">
        <f>INDEX([0]!grisal,AA12,H12+1)</f>
        <v>272</v>
      </c>
      <c r="AD12" s="262">
        <f>IF(G12="مدير ولائي",LOOKUP(I12,'FEUILLE DES GRADES'!AD:AD,'FEUILLE DES GRADES'!AE:AE),0)</f>
        <v>0</v>
      </c>
      <c r="AE12" s="261" t="str">
        <f t="shared" si="1"/>
        <v>رئيس مفتشية (مفتش)</v>
      </c>
      <c r="AF12" s="260" t="str">
        <f t="shared" si="2"/>
        <v>م8</v>
      </c>
      <c r="AG12" s="262">
        <f t="shared" si="3"/>
        <v>195</v>
      </c>
      <c r="AH12" s="263" t="str">
        <f t="shared" si="4"/>
        <v>م(6)</v>
      </c>
      <c r="AI12" s="264">
        <f t="shared" si="5"/>
        <v>800</v>
      </c>
      <c r="AJ12" s="265">
        <f t="shared" si="6"/>
        <v>33.75</v>
      </c>
      <c r="AK12" s="264">
        <f t="shared" si="7"/>
        <v>2633.75</v>
      </c>
      <c r="AL12" s="264"/>
      <c r="AM12" s="264"/>
      <c r="AN12" s="264">
        <f t="shared" si="8"/>
        <v>20385</v>
      </c>
      <c r="AO12" s="264">
        <f t="shared" si="9"/>
        <v>12240</v>
      </c>
      <c r="AP12" s="265">
        <f t="shared" si="10"/>
        <v>2000</v>
      </c>
      <c r="AQ12" s="265">
        <f>IF(G12="مدير ولائي",LOOKUP("ب 1",'FEUILLE DES GRADES'!H:H,'FEUILLE DES GRADES'!I:I),LOOKUP(C12,'FEUILLE DES GRADES'!A:A,'FEUILLE DES GRADES'!I:I))</f>
        <v>1372</v>
      </c>
      <c r="AR12" s="265">
        <f>IF(G12="مدير ولائي",((AB12+AC12)*45)*80%,IF(AA12&lt;8,0,IF(E12="إليزي",(LOOKUP(C12,'FEUILLE DES GRADES'!A:A,'FEUILLE DES GRADES'!O:O))*(AN12+AO12),LOOKUP(C12,'FEUILLE DES GRADES'!A:A,'FEUILLE DES GRADES'!P:P)*(AN12+AO12))))</f>
        <v>14681.25</v>
      </c>
      <c r="AS12" s="265">
        <f>IF(G12="مدير ولائي",0,LOOKUP(C12,'FEUILLE DES GRADES'!A:A,'FEUILLE DES GRADES'!Q:Q))</f>
        <v>3100</v>
      </c>
      <c r="AT12" s="265">
        <f>IF(G12="مدير ولائي",0,LOOKUP(C12,'FEUILLE DES GRADES'!A:A,('FEUILLE DES GRADES'!R:R))*(AN12+AO12))</f>
        <v>0</v>
      </c>
      <c r="AU12" s="265">
        <f>IF(G12="مدير ولائي",0,LOOKUP(C12,'FEUILLE DES GRADES'!A:A,'FEUILLE DES GRADES'!S:S)*(AN12+AO12))</f>
        <v>0</v>
      </c>
      <c r="AV12" s="265">
        <f>IF(G12="مدير ولائي",0,LOOKUP(C12,'FEUILLE DES GRADES'!A:A,'FEUILLE DES GRADES'!T:T)*(AN12+AO12))</f>
        <v>0</v>
      </c>
      <c r="AW12" s="265">
        <f>IF(G12="مدير ولائي",0,LOOKUP(C12,'FEUILLE DES GRADES'!A:A,'FEUILLE DES GRADES'!U:U)*(AN12+AO12))</f>
        <v>0</v>
      </c>
      <c r="AX12" s="265">
        <f>IF(G12="مدير ولائي",0,LOOKUP(C12,'FEUILLE DES GRADES'!A:A,'FEUILLE DES GRADES'!V:V)*(AN12+AO12))</f>
        <v>9787.5</v>
      </c>
      <c r="AY12" s="265">
        <f>IF(G12="مدير ولائي",0,LOOKUP(C12,'FEUILLE DES GRADES'!A:A,'FEUILLE DES GRADES'!W:W)*(AN12+AO12))</f>
        <v>8156.25</v>
      </c>
      <c r="AZ12" s="265">
        <f t="shared" si="11"/>
        <v>0</v>
      </c>
      <c r="BA12" s="265">
        <f>IF(G12="مدير ولائي",0,LOOKUP(C12,'FEUILLE DES GRADES'!A:A,'FEUILLE DES GRADES'!X:X)*(AN12+AO12))</f>
        <v>0</v>
      </c>
      <c r="BB12" s="265">
        <f>IF(G12="مدير ولائي",0,LOOKUP(C12,'FEUILLE DES GRADES'!A:A,'FEUILLE DES GRADES'!Y:Y)*(AN12+AO12))</f>
        <v>6525</v>
      </c>
      <c r="BC12" s="265">
        <f t="shared" si="12"/>
        <v>0</v>
      </c>
      <c r="BD12" s="265">
        <f t="shared" si="13"/>
        <v>0</v>
      </c>
      <c r="BE12" s="265">
        <f t="shared" si="14"/>
        <v>0</v>
      </c>
      <c r="BF12" s="265">
        <f t="shared" si="15"/>
        <v>41400</v>
      </c>
      <c r="BG12" s="265">
        <f t="shared" si="16"/>
        <v>9787.5</v>
      </c>
      <c r="BH12" s="265">
        <f t="shared" si="17"/>
        <v>0</v>
      </c>
      <c r="BI12" s="265">
        <f t="shared" si="18"/>
        <v>3100</v>
      </c>
      <c r="BJ12" s="265">
        <f t="shared" si="19"/>
        <v>2000</v>
      </c>
      <c r="BK12" s="265">
        <f t="shared" si="20"/>
        <v>8156.25</v>
      </c>
      <c r="BL12" s="266" t="str">
        <f t="shared" si="21"/>
        <v>متزوج (ة) / 6 طفل</v>
      </c>
      <c r="BM12" s="267" t="str">
        <f t="shared" si="22"/>
        <v>453 + 272+195</v>
      </c>
      <c r="BN12" s="268" t="str">
        <f t="shared" ref="BN12:BN21" si="28">IF(R12="BNA",CONCATENATE("ب.و.ج",Q12),IF(R12="BADR",CONCATENATE("ب.ف.ت.ر",Q12),IF(R12="TR",CONCATENATE("الخزينة الولائية",Q12),IF(R12="BDL",CONCATENATE("ب.ت.م",Q12),IF(R12="CCP",CONCATENATE("ح,ب,ج",Q12))))))</f>
        <v>ح,ب,ج2894602مفتاح 36</v>
      </c>
      <c r="BO12" s="268" t="str">
        <f t="shared" si="24"/>
        <v>م8 ب 10 - د 12</v>
      </c>
      <c r="BP12" s="269">
        <f t="shared" si="25"/>
        <v>85022</v>
      </c>
      <c r="BQ12" s="269">
        <f t="shared" si="26"/>
        <v>7651.98</v>
      </c>
      <c r="BR12" s="270"/>
    </row>
    <row r="13" spans="1:70">
      <c r="A13" s="249">
        <v>12</v>
      </c>
      <c r="B13" s="250" t="str">
        <f t="shared" si="27"/>
        <v>بن سيد علي  سيد علي</v>
      </c>
      <c r="C13" s="272">
        <v>10</v>
      </c>
      <c r="D13" s="252" t="str">
        <f>LOOKUP(C13,'FEUILLE DES GRADES'!A:A,'FEUILLE DES GRADES'!B:B)</f>
        <v>مفتش مركزي</v>
      </c>
      <c r="E13" s="253" t="s">
        <v>307</v>
      </c>
      <c r="F13" s="253" t="s">
        <v>515</v>
      </c>
      <c r="G13" s="253" t="s">
        <v>303</v>
      </c>
      <c r="H13" s="254">
        <v>11</v>
      </c>
      <c r="I13" s="253"/>
      <c r="J13" s="251" t="s">
        <v>285</v>
      </c>
      <c r="K13" s="253">
        <v>4</v>
      </c>
      <c r="L13" s="253">
        <v>2</v>
      </c>
      <c r="M13" s="253">
        <v>1</v>
      </c>
      <c r="N13" s="251"/>
      <c r="O13" s="251"/>
      <c r="P13" s="251">
        <v>1</v>
      </c>
      <c r="Q13" s="255" t="s">
        <v>308</v>
      </c>
      <c r="R13" s="251" t="s">
        <v>297</v>
      </c>
      <c r="S13" s="253" t="str">
        <f>CONCATENATE(AF13," ",LOOKUP(C13,'[1]FEUILLE DES GRADES'!A:A,'[1]FEUILLE DES GRADES'!F:F))</f>
        <v>م8 أ 13</v>
      </c>
      <c r="T13" s="256">
        <v>43112</v>
      </c>
      <c r="U13" s="257">
        <v>8100100250</v>
      </c>
      <c r="V13" s="256">
        <v>36537</v>
      </c>
      <c r="W13" s="250" t="s">
        <v>514</v>
      </c>
      <c r="X13" s="250" t="s">
        <v>488</v>
      </c>
      <c r="Y13" s="402" t="s">
        <v>467</v>
      </c>
      <c r="Z13" s="250" t="s">
        <v>501</v>
      </c>
      <c r="AA13" s="258">
        <f>IF(G13="مدير ولائي",CONCATENATE(LOOKUP(C13,'FEUILLE DES GRADES'!A:A,'FEUILLE DES GRADES'!E:E),"-","ب 1"), LOOKUP(C13,'FEUILLE DES GRADES'!A:A,'FEUILLE DES GRADES'!E:E))</f>
        <v>13</v>
      </c>
      <c r="AB13" s="258">
        <f>LOOKUP(C13,'FEUILLE DES GRADES'!A:A,'FEUILLE DES GRADES'!G:G)</f>
        <v>578</v>
      </c>
      <c r="AC13" s="262">
        <f>INDEX([0]!grisal,AA13,H13+1)</f>
        <v>318</v>
      </c>
      <c r="AD13" s="262">
        <f>IF(G13="مدير ولائي",LOOKUP(I13,'FEUILLE DES GRADES'!AD:AD,'FEUILLE DES GRADES'!AE:AE),0)</f>
        <v>0</v>
      </c>
      <c r="AE13" s="261" t="str">
        <f t="shared" si="1"/>
        <v>رئيس مفتشية (مفتش مركزي)</v>
      </c>
      <c r="AF13" s="260" t="str">
        <f t="shared" si="2"/>
        <v>م8</v>
      </c>
      <c r="AG13" s="262">
        <f t="shared" si="3"/>
        <v>195</v>
      </c>
      <c r="AH13" s="263" t="str">
        <f t="shared" si="4"/>
        <v>م(4)</v>
      </c>
      <c r="AI13" s="264">
        <f t="shared" si="5"/>
        <v>800</v>
      </c>
      <c r="AJ13" s="265">
        <f t="shared" si="6"/>
        <v>22.5</v>
      </c>
      <c r="AK13" s="264">
        <f t="shared" si="7"/>
        <v>2022.5</v>
      </c>
      <c r="AL13" s="264"/>
      <c r="AM13" s="264"/>
      <c r="AN13" s="264">
        <f t="shared" si="8"/>
        <v>26010</v>
      </c>
      <c r="AO13" s="264">
        <f t="shared" si="9"/>
        <v>14310</v>
      </c>
      <c r="AP13" s="265">
        <f t="shared" si="10"/>
        <v>2000</v>
      </c>
      <c r="AQ13" s="265">
        <f>IF(G13="مدير ولائي",LOOKUP("ب 1",'FEUILLE DES GRADES'!H:H,'FEUILLE DES GRADES'!I:I),LOOKUP(C13,'FEUILLE DES GRADES'!A:A,'FEUILLE DES GRADES'!I:I))</f>
        <v>1617</v>
      </c>
      <c r="AR13" s="265">
        <f>IF(G13="مدير ولائي",((AB13+AC13)*45)*80%,IF(AA13&lt;8,0,IF(E13="إليزي",(LOOKUP(C13,'FEUILLE DES GRADES'!A:A,'FEUILLE DES GRADES'!O:O))*(AN13+AO13),LOOKUP(C13,'FEUILLE DES GRADES'!A:A,'FEUILLE DES GRADES'!P:P)*(AN13+AO13))))</f>
        <v>36288</v>
      </c>
      <c r="AS13" s="265">
        <f>IF(G13="مدير ولائي",0,LOOKUP(C13,'FEUILLE DES GRADES'!A:A,'FEUILLE DES GRADES'!Q:Q))</f>
        <v>1500</v>
      </c>
      <c r="AT13" s="265">
        <f>IF(G13="مدير ولائي",0,LOOKUP(C13,'FEUILLE DES GRADES'!A:A,('FEUILLE DES GRADES'!R:R))*(AN13+AO13))</f>
        <v>0</v>
      </c>
      <c r="AU13" s="265">
        <f>IF(G13="مدير ولائي",0,LOOKUP(C13,'FEUILLE DES GRADES'!A:A,'FEUILLE DES GRADES'!S:S)*(AN13+AO13))</f>
        <v>0</v>
      </c>
      <c r="AV13" s="265">
        <f>IF(G13="مدير ولائي",0,LOOKUP(C13,'FEUILLE DES GRADES'!A:A,'FEUILLE DES GRADES'!T:T)*(AN13+AO13))</f>
        <v>0</v>
      </c>
      <c r="AW13" s="265">
        <f>IF(G13="مدير ولائي",0,LOOKUP(C13,'FEUILLE DES GRADES'!A:A,'FEUILLE DES GRADES'!U:U)*(AN13+AO13))</f>
        <v>0</v>
      </c>
      <c r="AX13" s="265">
        <f>IF(G13="مدير ولائي",0,LOOKUP(C13,'FEUILLE DES GRADES'!A:A,'FEUILLE DES GRADES'!V:V)*(AN13+AO13))</f>
        <v>16128</v>
      </c>
      <c r="AY13" s="265">
        <f>IF(G13="مدير ولائي",0,LOOKUP(C13,'FEUILLE DES GRADES'!A:A,'FEUILLE DES GRADES'!W:W)*(AN13+AO13))</f>
        <v>10080</v>
      </c>
      <c r="AZ13" s="265">
        <f t="shared" si="11"/>
        <v>0</v>
      </c>
      <c r="BA13" s="265">
        <f>IF(G13="مدير ولائي",0,LOOKUP(C13,'FEUILLE DES GRADES'!A:A,'FEUILLE DES GRADES'!X:X)*(AN13+AO13))</f>
        <v>0</v>
      </c>
      <c r="BB13" s="265">
        <f>IF(G13="مدير ولائي",0,LOOKUP(C13,'FEUILLE DES GRADES'!A:A,'FEUILLE DES GRADES'!Y:Y)*(AN13+AO13))</f>
        <v>8064</v>
      </c>
      <c r="BC13" s="265">
        <f t="shared" si="12"/>
        <v>0</v>
      </c>
      <c r="BD13" s="265">
        <f t="shared" si="13"/>
        <v>0</v>
      </c>
      <c r="BE13" s="265">
        <f t="shared" si="14"/>
        <v>0</v>
      </c>
      <c r="BF13" s="265">
        <f t="shared" si="15"/>
        <v>49095</v>
      </c>
      <c r="BG13" s="265">
        <f t="shared" si="16"/>
        <v>16128</v>
      </c>
      <c r="BH13" s="265">
        <f t="shared" si="17"/>
        <v>0</v>
      </c>
      <c r="BI13" s="265">
        <f t="shared" si="18"/>
        <v>1500</v>
      </c>
      <c r="BJ13" s="265">
        <f t="shared" si="19"/>
        <v>2000</v>
      </c>
      <c r="BK13" s="265">
        <f t="shared" si="20"/>
        <v>10080</v>
      </c>
      <c r="BL13" s="266" t="str">
        <f t="shared" si="21"/>
        <v>متزوج (ة) / 4 طفل</v>
      </c>
      <c r="BM13" s="267" t="str">
        <f t="shared" si="22"/>
        <v>578 + 318+195</v>
      </c>
      <c r="BN13" s="268" t="str">
        <f t="shared" si="28"/>
        <v>ح,ب,ج2374214مفتاح 64</v>
      </c>
      <c r="BO13" s="268" t="str">
        <f t="shared" si="24"/>
        <v>م8 أ 13 - د 11</v>
      </c>
      <c r="BP13" s="269">
        <f t="shared" si="25"/>
        <v>122772</v>
      </c>
      <c r="BQ13" s="269">
        <f t="shared" si="26"/>
        <v>11049.48</v>
      </c>
      <c r="BR13" s="270"/>
    </row>
    <row r="14" spans="1:70">
      <c r="A14" s="249">
        <v>13</v>
      </c>
      <c r="B14" s="250" t="str">
        <f t="shared" si="27"/>
        <v>بن محمد  محمد</v>
      </c>
      <c r="C14" s="251">
        <v>14</v>
      </c>
      <c r="D14" s="252" t="str">
        <f>LOOKUP(C14,'FEUILLE DES GRADES'!A:A,'FEUILLE DES GRADES'!B:B)</f>
        <v>مفتش رئيسي</v>
      </c>
      <c r="E14" s="253" t="s">
        <v>280</v>
      </c>
      <c r="F14" s="253" t="s">
        <v>515</v>
      </c>
      <c r="G14" s="253" t="s">
        <v>309</v>
      </c>
      <c r="H14" s="281">
        <v>11</v>
      </c>
      <c r="I14" s="253"/>
      <c r="J14" s="251" t="s">
        <v>285</v>
      </c>
      <c r="K14" s="253">
        <v>6</v>
      </c>
      <c r="L14" s="253">
        <v>3</v>
      </c>
      <c r="M14" s="253">
        <f>IF(AA14&lt;8,2,0)</f>
        <v>0</v>
      </c>
      <c r="N14" s="251"/>
      <c r="O14" s="251"/>
      <c r="P14" s="251">
        <v>1</v>
      </c>
      <c r="Q14" s="255" t="s">
        <v>310</v>
      </c>
      <c r="R14" s="251" t="s">
        <v>291</v>
      </c>
      <c r="S14" s="253" t="str">
        <f>CONCATENATE(AF14," ",LOOKUP(C14,'[1]FEUILLE DES GRADES'!A:A,'[1]FEUILLE DES GRADES'!F:F))</f>
        <v>م7 أ 12</v>
      </c>
      <c r="T14" s="256">
        <v>43113</v>
      </c>
      <c r="U14" s="257">
        <v>8100100250</v>
      </c>
      <c r="V14" s="256">
        <v>36538</v>
      </c>
      <c r="W14" s="250" t="s">
        <v>514</v>
      </c>
      <c r="X14" s="250" t="s">
        <v>311</v>
      </c>
      <c r="Y14" s="402" t="s">
        <v>467</v>
      </c>
      <c r="Z14" s="250" t="s">
        <v>491</v>
      </c>
      <c r="AA14" s="258">
        <f>IF(G14="مدير ولائي",CONCATENATE(LOOKUP(C14,'FEUILLE DES GRADES'!A:A,'FEUILLE DES GRADES'!E:E),"-","ب 1"), LOOKUP(C14,'FEUILLE DES GRADES'!A:A,'FEUILLE DES GRADES'!E:E))</f>
        <v>12</v>
      </c>
      <c r="AB14" s="258">
        <f>LOOKUP(C14,'FEUILLE DES GRADES'!A:A,'FEUILLE DES GRADES'!G:G)</f>
        <v>537</v>
      </c>
      <c r="AC14" s="262">
        <f>INDEX([0]!grisal,AA14,H14+1)</f>
        <v>295</v>
      </c>
      <c r="AD14" s="262">
        <f>IF(G14="مدير ولائي",LOOKUP(I14,'FEUILLE DES GRADES'!AD:AD,'FEUILLE DES GRADES'!AE:AE),0)</f>
        <v>0</v>
      </c>
      <c r="AE14" s="261" t="str">
        <f t="shared" si="1"/>
        <v>رئيس مكتب (مفتش رئيسي)</v>
      </c>
      <c r="AF14" s="260" t="str">
        <f t="shared" si="2"/>
        <v>م7</v>
      </c>
      <c r="AG14" s="262">
        <f t="shared" si="3"/>
        <v>145</v>
      </c>
      <c r="AH14" s="263" t="str">
        <f t="shared" si="4"/>
        <v>م(6)</v>
      </c>
      <c r="AI14" s="264">
        <f t="shared" si="5"/>
        <v>800</v>
      </c>
      <c r="AJ14" s="265">
        <f t="shared" si="6"/>
        <v>33.75</v>
      </c>
      <c r="AK14" s="264">
        <f t="shared" si="7"/>
        <v>2633.75</v>
      </c>
      <c r="AL14" s="264"/>
      <c r="AM14" s="264"/>
      <c r="AN14" s="264">
        <f t="shared" si="8"/>
        <v>24165</v>
      </c>
      <c r="AO14" s="264">
        <f t="shared" si="9"/>
        <v>13275</v>
      </c>
      <c r="AP14" s="265">
        <f t="shared" si="10"/>
        <v>0</v>
      </c>
      <c r="AQ14" s="273">
        <v>1372</v>
      </c>
      <c r="AR14" s="265">
        <f>IF(G14="مدير ولائي",((AB14+AC14)*45)*80%,IF(AA14&lt;8,0,IF(E14="إليزي",(LOOKUP(C14,'FEUILLE DES GRADES'!A:A,'FEUILLE DES GRADES'!O:O))*(AN14+AO14),LOOKUP(C14,'FEUILLE DES GRADES'!A:A,'FEUILLE DES GRADES'!P:P)*(AN14+AO14))))</f>
        <v>29952</v>
      </c>
      <c r="AS14" s="265">
        <f>IF(G14="مدير ولائي",0,LOOKUP(C14,'FEUILLE DES GRADES'!A:A,'FEUILLE DES GRADES'!Q:Q))</f>
        <v>1500</v>
      </c>
      <c r="AT14" s="265">
        <f>IF(G14="مدير ولائي",0,LOOKUP(C14,'FEUILLE DES GRADES'!A:A,('FEUILLE DES GRADES'!R:R))*(AN14+AO14))</f>
        <v>0</v>
      </c>
      <c r="AU14" s="265">
        <f>IF(G14="مدير ولائي",0,LOOKUP(C14,'FEUILLE DES GRADES'!A:A,'FEUILLE DES GRADES'!S:S)*(AN14+AO14))</f>
        <v>0</v>
      </c>
      <c r="AV14" s="265">
        <f>IF(G14="مدير ولائي",0,LOOKUP(C14,'FEUILLE DES GRADES'!A:A,'FEUILLE DES GRADES'!T:T)*(AN14+AO14))</f>
        <v>0</v>
      </c>
      <c r="AW14" s="265">
        <f>IF(G14="مدير ولائي",0,LOOKUP(C14,'FEUILLE DES GRADES'!A:A,'FEUILLE DES GRADES'!U:U)*(AN14+AO14))</f>
        <v>0</v>
      </c>
      <c r="AX14" s="265">
        <f>IF(G14="مدير ولائي",0,LOOKUP(C14,'FEUILLE DES GRADES'!A:A,'FEUILLE DES GRADES'!V:V)*(AN14+AO14))</f>
        <v>14976</v>
      </c>
      <c r="AY14" s="265">
        <f>IF(G14="مدير ولائي",0,LOOKUP(C14,'FEUILLE DES GRADES'!A:A,'FEUILLE DES GRADES'!W:W)*(AN14+AO14))</f>
        <v>9360</v>
      </c>
      <c r="AZ14" s="265">
        <f t="shared" si="11"/>
        <v>0</v>
      </c>
      <c r="BA14" s="265">
        <f>IF(G14="مدير ولائي",0,LOOKUP(C14,'FEUILLE DES GRADES'!A:A,'FEUILLE DES GRADES'!X:X)*(AN14+AO14))</f>
        <v>0</v>
      </c>
      <c r="BB14" s="265">
        <f>IF(G14="مدير ولائي",0,LOOKUP(C14,'FEUILLE DES GRADES'!A:A,'FEUILLE DES GRADES'!Y:Y)*(AN14+AO14))</f>
        <v>7488</v>
      </c>
      <c r="BC14" s="265">
        <f t="shared" si="12"/>
        <v>0</v>
      </c>
      <c r="BD14" s="265">
        <f t="shared" si="13"/>
        <v>0</v>
      </c>
      <c r="BE14" s="265">
        <f t="shared" si="14"/>
        <v>0</v>
      </c>
      <c r="BF14" s="265">
        <f t="shared" si="15"/>
        <v>43965</v>
      </c>
      <c r="BG14" s="265">
        <f t="shared" si="16"/>
        <v>14976</v>
      </c>
      <c r="BH14" s="265">
        <f t="shared" si="17"/>
        <v>0</v>
      </c>
      <c r="BI14" s="265">
        <f t="shared" si="18"/>
        <v>1500</v>
      </c>
      <c r="BJ14" s="265">
        <f t="shared" si="19"/>
        <v>0</v>
      </c>
      <c r="BK14" s="265">
        <f t="shared" si="20"/>
        <v>9360</v>
      </c>
      <c r="BL14" s="266" t="str">
        <f t="shared" si="21"/>
        <v>متزوج (ة) / 6 طفل</v>
      </c>
      <c r="BM14" s="267" t="str">
        <f t="shared" si="22"/>
        <v>537 + 295+145</v>
      </c>
      <c r="BN14" s="268" t="str">
        <f t="shared" si="28"/>
        <v>الخزينة الولائية130مفتاح 42</v>
      </c>
      <c r="BO14" s="268" t="str">
        <f t="shared" si="24"/>
        <v>م7 أ 12 - د 11</v>
      </c>
      <c r="BP14" s="269">
        <f t="shared" si="25"/>
        <v>108613</v>
      </c>
      <c r="BQ14" s="269">
        <f t="shared" si="26"/>
        <v>9775.17</v>
      </c>
      <c r="BR14" s="270"/>
    </row>
    <row r="15" spans="1:70">
      <c r="A15" s="249">
        <v>14</v>
      </c>
      <c r="B15" s="250" t="str">
        <f t="shared" si="27"/>
        <v>بن الهاشمي  صفاء</v>
      </c>
      <c r="C15" s="251">
        <v>14</v>
      </c>
      <c r="D15" s="252" t="str">
        <f>LOOKUP(C15,'FEUILLE DES GRADES'!A:A,'FEUILLE DES GRADES'!B:B)</f>
        <v>مفتش رئيسي</v>
      </c>
      <c r="E15" s="253" t="s">
        <v>280</v>
      </c>
      <c r="F15" s="253" t="s">
        <v>515</v>
      </c>
      <c r="G15" s="253" t="s">
        <v>309</v>
      </c>
      <c r="H15" s="253">
        <v>2</v>
      </c>
      <c r="I15" s="253"/>
      <c r="J15" s="251" t="s">
        <v>282</v>
      </c>
      <c r="K15" s="253">
        <v>2</v>
      </c>
      <c r="L15" s="274"/>
      <c r="M15" s="253">
        <v>1</v>
      </c>
      <c r="N15" s="251"/>
      <c r="O15" s="251"/>
      <c r="P15" s="251"/>
      <c r="Q15" s="255" t="s">
        <v>312</v>
      </c>
      <c r="R15" s="251" t="s">
        <v>291</v>
      </c>
      <c r="S15" s="253" t="str">
        <f>CONCATENATE(AF15," ",LOOKUP(C15,'[1]FEUILLE DES GRADES'!A:A,'[1]FEUILLE DES GRADES'!F:F))</f>
        <v>م7 أ 12</v>
      </c>
      <c r="T15" s="256">
        <v>43114</v>
      </c>
      <c r="U15" s="257">
        <v>8100100250</v>
      </c>
      <c r="V15" s="256">
        <v>36539</v>
      </c>
      <c r="W15" s="250" t="s">
        <v>514</v>
      </c>
      <c r="X15" s="250" t="s">
        <v>313</v>
      </c>
      <c r="Y15" s="402" t="s">
        <v>467</v>
      </c>
      <c r="Z15" s="250" t="s">
        <v>502</v>
      </c>
      <c r="AA15" s="258">
        <f>IF(G15="مدير ولائي",CONCATENATE(LOOKUP(C15,'FEUILLE DES GRADES'!A:A,'FEUILLE DES GRADES'!E:E),"-","ب 1"), LOOKUP(C15,'FEUILLE DES GRADES'!A:A,'FEUILLE DES GRADES'!E:E))</f>
        <v>12</v>
      </c>
      <c r="AB15" s="258">
        <f>LOOKUP(C15,'FEUILLE DES GRADES'!A:A,'FEUILLE DES GRADES'!G:G)</f>
        <v>537</v>
      </c>
      <c r="AC15" s="262">
        <f>INDEX([0]!grisal,AA15,H15+1)</f>
        <v>54</v>
      </c>
      <c r="AD15" s="262">
        <f>IF(G15="مدير ولائي",LOOKUP(I15,'FEUILLE DES GRADES'!AD:AD,'FEUILLE DES GRADES'!AE:AE),0)</f>
        <v>0</v>
      </c>
      <c r="AE15" s="261" t="str">
        <f t="shared" si="1"/>
        <v>رئيس مكتب (مفتش رئيسي)</v>
      </c>
      <c r="AF15" s="260" t="str">
        <f t="shared" si="2"/>
        <v>م7</v>
      </c>
      <c r="AG15" s="262">
        <f t="shared" si="3"/>
        <v>145</v>
      </c>
      <c r="AH15" s="263" t="str">
        <f t="shared" si="4"/>
        <v>م(2)</v>
      </c>
      <c r="AI15" s="264">
        <f t="shared" si="5"/>
        <v>0</v>
      </c>
      <c r="AJ15" s="276">
        <f t="shared" si="6"/>
        <v>0</v>
      </c>
      <c r="AK15" s="277">
        <f t="shared" si="7"/>
        <v>600</v>
      </c>
      <c r="AL15" s="277"/>
      <c r="AM15" s="277"/>
      <c r="AN15" s="264">
        <f t="shared" si="8"/>
        <v>24165</v>
      </c>
      <c r="AO15" s="264">
        <f t="shared" si="9"/>
        <v>2430</v>
      </c>
      <c r="AP15" s="265">
        <f t="shared" si="10"/>
        <v>2000</v>
      </c>
      <c r="AQ15" s="265">
        <f>IF(G15="مدير ولائي",LOOKUP("ب 1",'FEUILLE DES GRADES'!H:H,'FEUILLE DES GRADES'!I:I),LOOKUP(C15,'FEUILLE DES GRADES'!A:A,'FEUILLE DES GRADES'!I:I))</f>
        <v>1617</v>
      </c>
      <c r="AR15" s="265">
        <f>IF(G15="مدير ولائي",((AB15+AC15)*45)*80%,IF(AA15&lt;8,0,IF(E15="إليزي",(LOOKUP(C15,'FEUILLE DES GRADES'!A:A,'FEUILLE DES GRADES'!O:O))*(AN15+AO15),LOOKUP(C15,'FEUILLE DES GRADES'!A:A,'FEUILLE DES GRADES'!P:P)*(AN15+AO15))))</f>
        <v>21276</v>
      </c>
      <c r="AS15" s="265">
        <f>IF(G15="مدير ولائي",0,LOOKUP(C15,'FEUILLE DES GRADES'!A:A,'FEUILLE DES GRADES'!Q:Q))</f>
        <v>1500</v>
      </c>
      <c r="AT15" s="265">
        <f>IF(G15="مدير ولائي",0,LOOKUP(C15,'FEUILLE DES GRADES'!A:A,('FEUILLE DES GRADES'!R:R))*(AN15+AO15))</f>
        <v>0</v>
      </c>
      <c r="AU15" s="265">
        <f>IF(G15="مدير ولائي",0,LOOKUP(C15,'FEUILLE DES GRADES'!A:A,'FEUILLE DES GRADES'!S:S)*(AN15+AO15))</f>
        <v>0</v>
      </c>
      <c r="AV15" s="265">
        <f>IF(G15="مدير ولائي",0,LOOKUP(C15,'FEUILLE DES GRADES'!A:A,'FEUILLE DES GRADES'!T:T)*(AN15+AO15))</f>
        <v>0</v>
      </c>
      <c r="AW15" s="265">
        <f>IF(G15="مدير ولائي",0,LOOKUP(C15,'FEUILLE DES GRADES'!A:A,'FEUILLE DES GRADES'!U:U)*(AN15+AO15))</f>
        <v>0</v>
      </c>
      <c r="AX15" s="265">
        <f>IF(G15="مدير ولائي",0,LOOKUP(C15,'FEUILLE DES GRADES'!A:A,'FEUILLE DES GRADES'!V:V)*(AN15+AO15))</f>
        <v>10638</v>
      </c>
      <c r="AY15" s="265">
        <f>IF(G15="مدير ولائي",0,LOOKUP(C15,'FEUILLE DES GRADES'!A:A,'FEUILLE DES GRADES'!W:W)*(AN15+AO15))</f>
        <v>6648.75</v>
      </c>
      <c r="AZ15" s="265">
        <f t="shared" si="11"/>
        <v>0</v>
      </c>
      <c r="BA15" s="265">
        <f>IF(G15="مدير ولائي",0,LOOKUP(C15,'FEUILLE DES GRADES'!A:A,'FEUILLE DES GRADES'!X:X)*(AN15+AO15))</f>
        <v>0</v>
      </c>
      <c r="BB15" s="265">
        <f>IF(G15="مدير ولائي",0,LOOKUP(C15,'FEUILLE DES GRADES'!A:A,'FEUILLE DES GRADES'!Y:Y)*(AN15+AO15))</f>
        <v>5319</v>
      </c>
      <c r="BC15" s="265">
        <f t="shared" si="12"/>
        <v>0</v>
      </c>
      <c r="BD15" s="265">
        <f t="shared" si="13"/>
        <v>0</v>
      </c>
      <c r="BE15" s="265">
        <f t="shared" si="14"/>
        <v>0</v>
      </c>
      <c r="BF15" s="265">
        <f t="shared" si="15"/>
        <v>33120</v>
      </c>
      <c r="BG15" s="265">
        <f t="shared" si="16"/>
        <v>10638</v>
      </c>
      <c r="BH15" s="265">
        <f t="shared" si="17"/>
        <v>0</v>
      </c>
      <c r="BI15" s="265">
        <f t="shared" si="18"/>
        <v>1500</v>
      </c>
      <c r="BJ15" s="265">
        <f t="shared" si="19"/>
        <v>2000</v>
      </c>
      <c r="BK15" s="265">
        <f t="shared" si="20"/>
        <v>6648.75</v>
      </c>
      <c r="BL15" s="266" t="str">
        <f t="shared" si="21"/>
        <v>متزوج (ة) / 2 طفل</v>
      </c>
      <c r="BM15" s="267" t="str">
        <f t="shared" si="22"/>
        <v>537 + 54+145</v>
      </c>
      <c r="BN15" s="268" t="str">
        <f t="shared" si="28"/>
        <v>الخزينة الولائية638مفتاح 70</v>
      </c>
      <c r="BO15" s="268" t="str">
        <f t="shared" si="24"/>
        <v>م7 أ 12 - د 2</v>
      </c>
      <c r="BP15" s="269">
        <f t="shared" si="25"/>
        <v>80118.75</v>
      </c>
      <c r="BQ15" s="269">
        <f t="shared" si="26"/>
        <v>7210.6875</v>
      </c>
      <c r="BR15" s="270"/>
    </row>
    <row r="16" spans="1:70">
      <c r="A16" s="249">
        <v>15</v>
      </c>
      <c r="B16" s="250" t="str">
        <f t="shared" si="27"/>
        <v>بن خليل  أروى</v>
      </c>
      <c r="C16" s="251">
        <v>14</v>
      </c>
      <c r="D16" s="252" t="str">
        <f>LOOKUP(C16,'FEUILLE DES GRADES'!A:A,'FEUILLE DES GRADES'!B:B)</f>
        <v>مفتش رئيسي</v>
      </c>
      <c r="E16" s="253" t="s">
        <v>280</v>
      </c>
      <c r="F16" s="253" t="s">
        <v>515</v>
      </c>
      <c r="G16" s="253" t="s">
        <v>309</v>
      </c>
      <c r="H16" s="253"/>
      <c r="I16" s="253"/>
      <c r="J16" s="251" t="s">
        <v>282</v>
      </c>
      <c r="K16" s="253">
        <f>IF(J16="عازب (ة)",0,0)</f>
        <v>0</v>
      </c>
      <c r="L16" s="253"/>
      <c r="M16" s="253">
        <f>IF(AA16&lt;8,2,0)</f>
        <v>0</v>
      </c>
      <c r="N16" s="251"/>
      <c r="O16" s="251"/>
      <c r="P16" s="251"/>
      <c r="Q16" s="255" t="s">
        <v>314</v>
      </c>
      <c r="R16" s="251" t="s">
        <v>297</v>
      </c>
      <c r="S16" s="253" t="str">
        <f>CONCATENATE(AF16," ",LOOKUP(C16,'[1]FEUILLE DES GRADES'!A:A,'[1]FEUILLE DES GRADES'!F:F))</f>
        <v>م7 أ 12</v>
      </c>
      <c r="T16" s="256">
        <v>43115</v>
      </c>
      <c r="U16" s="257">
        <v>8100100250</v>
      </c>
      <c r="V16" s="256">
        <v>36540</v>
      </c>
      <c r="W16" s="250" t="s">
        <v>514</v>
      </c>
      <c r="X16" s="250" t="s">
        <v>489</v>
      </c>
      <c r="Y16" s="402" t="s">
        <v>467</v>
      </c>
      <c r="Z16" s="250" t="s">
        <v>499</v>
      </c>
      <c r="AA16" s="258">
        <f>IF(G16="مدير ولائي",CONCATENATE(LOOKUP(C16,'FEUILLE DES GRADES'!A:A,'FEUILLE DES GRADES'!E:E),"-","ب 1"), LOOKUP(C16,'FEUILLE DES GRADES'!A:A,'FEUILLE DES GRADES'!E:E))</f>
        <v>12</v>
      </c>
      <c r="AB16" s="258">
        <f>LOOKUP(C16,'FEUILLE DES GRADES'!A:A,'FEUILLE DES GRADES'!G:G)</f>
        <v>537</v>
      </c>
      <c r="AC16" s="262">
        <f>INDEX([0]!grisal,AA16,H16+1)</f>
        <v>0</v>
      </c>
      <c r="AD16" s="262">
        <f>IF(G16="مدير ولائي",LOOKUP(I16,'FEUILLE DES GRADES'!AD:AD,'FEUILLE DES GRADES'!AE:AE),0)</f>
        <v>0</v>
      </c>
      <c r="AE16" s="261" t="str">
        <f t="shared" si="1"/>
        <v>رئيس مكتب (مفتش رئيسي)</v>
      </c>
      <c r="AF16" s="260" t="str">
        <f t="shared" si="2"/>
        <v>م7</v>
      </c>
      <c r="AG16" s="262">
        <f t="shared" si="3"/>
        <v>145</v>
      </c>
      <c r="AH16" s="263" t="str">
        <f t="shared" si="4"/>
        <v>م(0)</v>
      </c>
      <c r="AI16" s="264">
        <f t="shared" si="5"/>
        <v>0</v>
      </c>
      <c r="AJ16" s="265">
        <f t="shared" si="6"/>
        <v>0</v>
      </c>
      <c r="AK16" s="264">
        <f t="shared" si="7"/>
        <v>0</v>
      </c>
      <c r="AL16" s="264"/>
      <c r="AM16" s="264"/>
      <c r="AN16" s="264">
        <f t="shared" si="8"/>
        <v>24165</v>
      </c>
      <c r="AO16" s="264">
        <f t="shared" si="9"/>
        <v>0</v>
      </c>
      <c r="AP16" s="265">
        <f t="shared" si="10"/>
        <v>0</v>
      </c>
      <c r="AQ16" s="265">
        <f>IF(G16="مدير ولائي",LOOKUP("ب 1",'FEUILLE DES GRADES'!H:H,'FEUILLE DES GRADES'!I:I),LOOKUP(C16,'FEUILLE DES GRADES'!A:A,'FEUILLE DES GRADES'!I:I))</f>
        <v>1617</v>
      </c>
      <c r="AR16" s="265">
        <f>IF(G16="مدير ولائي",((AB16+AC16)*45)*80%,IF(AA16&lt;8,0,IF(E16="إليزي",(LOOKUP(C16,'FEUILLE DES GRADES'!A:A,'FEUILLE DES GRADES'!O:O))*(AN16+AO16),LOOKUP(C16,'FEUILLE DES GRADES'!A:A,'FEUILLE DES GRADES'!P:P)*(AN16+AO16))))</f>
        <v>19332</v>
      </c>
      <c r="AS16" s="265">
        <f>IF(G16="مدير ولائي",0,LOOKUP(C16,'FEUILLE DES GRADES'!A:A,'FEUILLE DES GRADES'!Q:Q))</f>
        <v>1500</v>
      </c>
      <c r="AT16" s="265">
        <f>IF(G16="مدير ولائي",0,LOOKUP(C16,'FEUILLE DES GRADES'!A:A,('FEUILLE DES GRADES'!R:R))*(AN16+AO16))</f>
        <v>0</v>
      </c>
      <c r="AU16" s="265">
        <f>IF(G16="مدير ولائي",0,LOOKUP(C16,'FEUILLE DES GRADES'!A:A,'FEUILLE DES GRADES'!S:S)*(AN16+AO16))</f>
        <v>0</v>
      </c>
      <c r="AV16" s="265">
        <f>IF(G16="مدير ولائي",0,LOOKUP(C16,'FEUILLE DES GRADES'!A:A,'FEUILLE DES GRADES'!T:T)*(AN16+AO16))</f>
        <v>0</v>
      </c>
      <c r="AW16" s="265">
        <f>IF(G16="مدير ولائي",0,LOOKUP(C16,'FEUILLE DES GRADES'!A:A,'FEUILLE DES GRADES'!U:U)*(AN16+AO16))</f>
        <v>0</v>
      </c>
      <c r="AX16" s="265">
        <f>IF(G16="مدير ولائي",0,LOOKUP(C16,'FEUILLE DES GRADES'!A:A,'FEUILLE DES GRADES'!V:V)*(AN16+AO16))</f>
        <v>9666</v>
      </c>
      <c r="AY16" s="265">
        <f>IF(G16="مدير ولائي",0,LOOKUP(C16,'FEUILLE DES GRADES'!A:A,'FEUILLE DES GRADES'!W:W)*(AN16+AO16))</f>
        <v>6041.25</v>
      </c>
      <c r="AZ16" s="265">
        <f t="shared" si="11"/>
        <v>0</v>
      </c>
      <c r="BA16" s="265">
        <f>IF(G16="مدير ولائي",0,LOOKUP(C16,'FEUILLE DES GRADES'!A:A,'FEUILLE DES GRADES'!X:X)*(AN16+AO16))</f>
        <v>0</v>
      </c>
      <c r="BB16" s="265">
        <f>IF(G16="مدير ولائي",0,LOOKUP(C16,'FEUILLE DES GRADES'!A:A,'FEUILLE DES GRADES'!Y:Y)*(AN16+AO16))</f>
        <v>4833</v>
      </c>
      <c r="BC16" s="265">
        <f t="shared" si="12"/>
        <v>0</v>
      </c>
      <c r="BD16" s="265">
        <f t="shared" si="13"/>
        <v>0</v>
      </c>
      <c r="BE16" s="265">
        <f t="shared" si="14"/>
        <v>0</v>
      </c>
      <c r="BF16" s="265">
        <f t="shared" si="15"/>
        <v>30690</v>
      </c>
      <c r="BG16" s="265">
        <f t="shared" si="16"/>
        <v>9666</v>
      </c>
      <c r="BH16" s="265">
        <f t="shared" si="17"/>
        <v>0</v>
      </c>
      <c r="BI16" s="265">
        <f t="shared" si="18"/>
        <v>1500</v>
      </c>
      <c r="BJ16" s="265">
        <f t="shared" si="19"/>
        <v>0</v>
      </c>
      <c r="BK16" s="265">
        <f t="shared" si="20"/>
        <v>6041.25</v>
      </c>
      <c r="BL16" s="266" t="str">
        <f t="shared" si="21"/>
        <v>متزوج (ة) / 0 طفل</v>
      </c>
      <c r="BM16" s="267" t="str">
        <f t="shared" si="22"/>
        <v>537+145</v>
      </c>
      <c r="BN16" s="268" t="str">
        <f t="shared" si="28"/>
        <v>ح,ب,ج  1097327مفتاح 87</v>
      </c>
      <c r="BO16" s="268" t="str">
        <f t="shared" si="24"/>
        <v>م7 أ 12</v>
      </c>
      <c r="BP16" s="269">
        <f t="shared" si="25"/>
        <v>73679.25</v>
      </c>
      <c r="BQ16" s="269">
        <f t="shared" si="26"/>
        <v>6631.1324999999997</v>
      </c>
      <c r="BR16" s="270"/>
    </row>
    <row r="17" spans="1:70">
      <c r="A17" s="249">
        <v>16</v>
      </c>
      <c r="B17" s="250" t="str">
        <f t="shared" si="27"/>
        <v>بن صفوان  بلال</v>
      </c>
      <c r="C17" s="251">
        <v>14</v>
      </c>
      <c r="D17" s="252" t="str">
        <f>LOOKUP(C17,'FEUILLE DES GRADES'!A:A,'FEUILLE DES GRADES'!B:B)</f>
        <v>مفتش رئيسي</v>
      </c>
      <c r="E17" s="253" t="s">
        <v>280</v>
      </c>
      <c r="F17" s="253" t="s">
        <v>515</v>
      </c>
      <c r="G17" s="253" t="s">
        <v>309</v>
      </c>
      <c r="H17" s="253"/>
      <c r="I17" s="253"/>
      <c r="J17" s="251" t="s">
        <v>298</v>
      </c>
      <c r="K17" s="253">
        <f>IF(J17="عازب (ة)",0,0)</f>
        <v>0</v>
      </c>
      <c r="L17" s="253"/>
      <c r="M17" s="253">
        <f>IF(AA17&lt;8,2,0)</f>
        <v>0</v>
      </c>
      <c r="N17" s="251"/>
      <c r="O17" s="251"/>
      <c r="P17" s="251"/>
      <c r="Q17" s="255" t="s">
        <v>316</v>
      </c>
      <c r="R17" s="251" t="s">
        <v>297</v>
      </c>
      <c r="S17" s="253" t="str">
        <f>CONCATENATE(AF17," ",LOOKUP(C17,'[1]FEUILLE DES GRADES'!A:A,'[1]FEUILLE DES GRADES'!F:F))</f>
        <v>م7 أ 12</v>
      </c>
      <c r="T17" s="256">
        <v>43116</v>
      </c>
      <c r="U17" s="257">
        <v>8100100250</v>
      </c>
      <c r="V17" s="256">
        <v>36541</v>
      </c>
      <c r="W17" s="250" t="s">
        <v>514</v>
      </c>
      <c r="X17" s="250" t="s">
        <v>317</v>
      </c>
      <c r="Y17" s="402" t="s">
        <v>467</v>
      </c>
      <c r="Z17" s="250" t="s">
        <v>503</v>
      </c>
      <c r="AA17" s="258">
        <f>IF(G17="مدير ولائي",CONCATENATE(LOOKUP(C17,'FEUILLE DES GRADES'!A:A,'FEUILLE DES GRADES'!E:E),"-","ب 1"), LOOKUP(C17,'FEUILLE DES GRADES'!A:A,'FEUILLE DES GRADES'!E:E))</f>
        <v>12</v>
      </c>
      <c r="AB17" s="258">
        <f>LOOKUP(C17,'FEUILLE DES GRADES'!A:A,'FEUILLE DES GRADES'!G:G)</f>
        <v>537</v>
      </c>
      <c r="AC17" s="262">
        <f>INDEX([0]!grisal,AA17,H17+1)</f>
        <v>0</v>
      </c>
      <c r="AD17" s="262">
        <f>IF(G17="مدير ولائي",LOOKUP(I17,'FEUILLE DES GRADES'!AD:AD,'FEUILLE DES GRADES'!AE:AE),0)</f>
        <v>0</v>
      </c>
      <c r="AE17" s="261" t="str">
        <f t="shared" si="1"/>
        <v>رئيس مكتب (مفتش رئيسي)</v>
      </c>
      <c r="AF17" s="260" t="str">
        <f t="shared" si="2"/>
        <v>م7</v>
      </c>
      <c r="AG17" s="262">
        <f t="shared" si="3"/>
        <v>145</v>
      </c>
      <c r="AH17" s="263" t="str">
        <f t="shared" si="4"/>
        <v>ع</v>
      </c>
      <c r="AI17" s="264">
        <f t="shared" si="5"/>
        <v>0</v>
      </c>
      <c r="AJ17" s="265">
        <f t="shared" si="6"/>
        <v>0</v>
      </c>
      <c r="AK17" s="264">
        <f t="shared" si="7"/>
        <v>0</v>
      </c>
      <c r="AL17" s="264"/>
      <c r="AM17" s="264"/>
      <c r="AN17" s="264">
        <f t="shared" si="8"/>
        <v>24165</v>
      </c>
      <c r="AO17" s="264">
        <f t="shared" si="9"/>
        <v>0</v>
      </c>
      <c r="AP17" s="265">
        <f t="shared" si="10"/>
        <v>0</v>
      </c>
      <c r="AQ17" s="265">
        <f>IF(G17="مدير ولائي",LOOKUP("ب 1",'FEUILLE DES GRADES'!H:H,'FEUILLE DES GRADES'!I:I),LOOKUP(C17,'FEUILLE DES GRADES'!A:A,'FEUILLE DES GRADES'!I:I))</f>
        <v>1617</v>
      </c>
      <c r="AR17" s="265">
        <f>IF(G17="مدير ولائي",((AB17+AC17)*45)*80%,IF(AA17&lt;8,0,IF(E17="إليزي",(LOOKUP(C17,'FEUILLE DES GRADES'!A:A,'FEUILLE DES GRADES'!O:O))*(AN17+AO17),LOOKUP(C17,'FEUILLE DES GRADES'!A:A,'FEUILLE DES GRADES'!P:P)*(AN17+AO17))))</f>
        <v>19332</v>
      </c>
      <c r="AS17" s="265">
        <f>IF(G17="مدير ولائي",0,LOOKUP(C17,'FEUILLE DES GRADES'!A:A,'FEUILLE DES GRADES'!Q:Q))</f>
        <v>1500</v>
      </c>
      <c r="AT17" s="265">
        <f>IF(G17="مدير ولائي",0,LOOKUP(C17,'FEUILLE DES GRADES'!A:A,('FEUILLE DES GRADES'!R:R))*(AN17+AO17))</f>
        <v>0</v>
      </c>
      <c r="AU17" s="265">
        <f>IF(G17="مدير ولائي",0,LOOKUP(C17,'FEUILLE DES GRADES'!A:A,'FEUILLE DES GRADES'!S:S)*(AN17+AO17))</f>
        <v>0</v>
      </c>
      <c r="AV17" s="265">
        <f>IF(G17="مدير ولائي",0,LOOKUP(C17,'FEUILLE DES GRADES'!A:A,'FEUILLE DES GRADES'!T:T)*(AN17+AO17))</f>
        <v>0</v>
      </c>
      <c r="AW17" s="265">
        <f>IF(G17="مدير ولائي",0,LOOKUP(C17,'FEUILLE DES GRADES'!A:A,'FEUILLE DES GRADES'!U:U)*(AN17+AO17))</f>
        <v>0</v>
      </c>
      <c r="AX17" s="265">
        <f>IF(G17="مدير ولائي",0,LOOKUP(C17,'FEUILLE DES GRADES'!A:A,'FEUILLE DES GRADES'!V:V)*(AN17+AO17))</f>
        <v>9666</v>
      </c>
      <c r="AY17" s="265">
        <f>IF(G17="مدير ولائي",0,LOOKUP(C17,'FEUILLE DES GRADES'!A:A,'FEUILLE DES GRADES'!W:W)*(AN17+AO17))</f>
        <v>6041.25</v>
      </c>
      <c r="AZ17" s="265">
        <f t="shared" si="11"/>
        <v>0</v>
      </c>
      <c r="BA17" s="265">
        <f>IF(G17="مدير ولائي",0,LOOKUP(C17,'FEUILLE DES GRADES'!A:A,'FEUILLE DES GRADES'!X:X)*(AN17+AO17))</f>
        <v>0</v>
      </c>
      <c r="BB17" s="265">
        <f>IF(G17="مدير ولائي",0,LOOKUP(C17,'FEUILLE DES GRADES'!A:A,'FEUILLE DES GRADES'!Y:Y)*(AN17+AO17))</f>
        <v>4833</v>
      </c>
      <c r="BC17" s="265">
        <f t="shared" si="12"/>
        <v>0</v>
      </c>
      <c r="BD17" s="265">
        <f t="shared" si="13"/>
        <v>0</v>
      </c>
      <c r="BE17" s="265">
        <f t="shared" si="14"/>
        <v>0</v>
      </c>
      <c r="BF17" s="265">
        <f t="shared" si="15"/>
        <v>30690</v>
      </c>
      <c r="BG17" s="265">
        <f t="shared" si="16"/>
        <v>9666</v>
      </c>
      <c r="BH17" s="265">
        <f t="shared" si="17"/>
        <v>0</v>
      </c>
      <c r="BI17" s="265">
        <f t="shared" si="18"/>
        <v>1500</v>
      </c>
      <c r="BJ17" s="265">
        <f t="shared" si="19"/>
        <v>0</v>
      </c>
      <c r="BK17" s="265">
        <f t="shared" si="20"/>
        <v>6041.25</v>
      </c>
      <c r="BL17" s="266" t="str">
        <f t="shared" si="21"/>
        <v>عازب (ة)</v>
      </c>
      <c r="BM17" s="267" t="str">
        <f t="shared" si="22"/>
        <v>537+145</v>
      </c>
      <c r="BN17" s="268" t="str">
        <f t="shared" si="28"/>
        <v>ح,ب,ج  10364563مفتاح 86</v>
      </c>
      <c r="BO17" s="268" t="str">
        <f t="shared" si="24"/>
        <v>م7 أ 12</v>
      </c>
      <c r="BP17" s="269">
        <f t="shared" si="25"/>
        <v>73679.25</v>
      </c>
      <c r="BQ17" s="269">
        <f t="shared" si="26"/>
        <v>6631.1324999999997</v>
      </c>
      <c r="BR17" s="270"/>
    </row>
    <row r="18" spans="1:70">
      <c r="A18" s="249">
        <v>17</v>
      </c>
      <c r="B18" s="250" t="str">
        <f t="shared" si="27"/>
        <v>بن نافع  قويدر</v>
      </c>
      <c r="C18" s="251">
        <v>21</v>
      </c>
      <c r="D18" s="252" t="str">
        <f>LOOKUP(C18,'FEUILLE DES GRADES'!A:A,'FEUILLE DES GRADES'!B:B)</f>
        <v>مفتش</v>
      </c>
      <c r="E18" s="253" t="s">
        <v>280</v>
      </c>
      <c r="F18" s="253" t="s">
        <v>515</v>
      </c>
      <c r="G18" s="253" t="s">
        <v>309</v>
      </c>
      <c r="H18" s="254">
        <v>12</v>
      </c>
      <c r="I18" s="253"/>
      <c r="J18" s="251" t="s">
        <v>289</v>
      </c>
      <c r="K18" s="253">
        <v>5</v>
      </c>
      <c r="L18" s="253">
        <v>0</v>
      </c>
      <c r="M18" s="253">
        <f>IF(AA18&lt;8,2,0)</f>
        <v>0</v>
      </c>
      <c r="N18" s="251"/>
      <c r="O18" s="251"/>
      <c r="P18" s="251"/>
      <c r="Q18" s="255" t="s">
        <v>318</v>
      </c>
      <c r="R18" s="251" t="s">
        <v>297</v>
      </c>
      <c r="S18" s="253" t="str">
        <f>CONCATENATE(AF18," ",LOOKUP(C18,'[1]FEUILLE DES GRADES'!A:A,'[1]FEUILLE DES GRADES'!F:F))</f>
        <v>م7 ب 10</v>
      </c>
      <c r="T18" s="256">
        <v>43117</v>
      </c>
      <c r="U18" s="257">
        <v>8100100250</v>
      </c>
      <c r="V18" s="256">
        <v>36542</v>
      </c>
      <c r="W18" s="250" t="s">
        <v>514</v>
      </c>
      <c r="X18" s="250" t="s">
        <v>319</v>
      </c>
      <c r="Y18" s="402" t="s">
        <v>467</v>
      </c>
      <c r="Z18" s="250" t="s">
        <v>504</v>
      </c>
      <c r="AA18" s="258">
        <f>IF(G18="مدير ولائي",CONCATENATE(LOOKUP(C18,'FEUILLE DES GRADES'!A:A,'FEUILLE DES GRADES'!E:E),"-","ب 1"), LOOKUP(C18,'FEUILLE DES GRADES'!A:A,'FEUILLE DES GRADES'!E:E))</f>
        <v>10</v>
      </c>
      <c r="AB18" s="258">
        <f>LOOKUP(C18,'FEUILLE DES GRADES'!A:A,'FEUILLE DES GRADES'!G:G)</f>
        <v>453</v>
      </c>
      <c r="AC18" s="262">
        <f>INDEX([0]!grisal,AA18,H18+1)</f>
        <v>272</v>
      </c>
      <c r="AD18" s="262">
        <f>IF(G18="مدير ولائي",LOOKUP(I18,'FEUILLE DES GRADES'!AD:AD,'FEUILLE DES GRADES'!AE:AE),0)</f>
        <v>0</v>
      </c>
      <c r="AE18" s="261" t="str">
        <f t="shared" si="1"/>
        <v>رئيس مكتب (مفتش)</v>
      </c>
      <c r="AF18" s="260" t="str">
        <f t="shared" si="2"/>
        <v>م7</v>
      </c>
      <c r="AG18" s="262">
        <f t="shared" si="3"/>
        <v>145</v>
      </c>
      <c r="AH18" s="263" t="str">
        <f t="shared" si="4"/>
        <v>م(5)</v>
      </c>
      <c r="AI18" s="264">
        <f t="shared" si="5"/>
        <v>0</v>
      </c>
      <c r="AJ18" s="265">
        <f t="shared" si="6"/>
        <v>0</v>
      </c>
      <c r="AK18" s="264">
        <f t="shared" si="7"/>
        <v>1500</v>
      </c>
      <c r="AL18" s="264"/>
      <c r="AM18" s="264"/>
      <c r="AN18" s="264">
        <f t="shared" si="8"/>
        <v>20385</v>
      </c>
      <c r="AO18" s="264">
        <f t="shared" si="9"/>
        <v>12240</v>
      </c>
      <c r="AP18" s="265">
        <f t="shared" si="10"/>
        <v>0</v>
      </c>
      <c r="AQ18" s="265">
        <f>IF(G18="مدير ولائي",LOOKUP("ب 1",'FEUILLE DES GRADES'!H:H,'FEUILLE DES GRADES'!I:I),LOOKUP(C18,'FEUILLE DES GRADES'!A:A,'FEUILLE DES GRADES'!I:I))</f>
        <v>1372</v>
      </c>
      <c r="AR18" s="265">
        <f>IF(G18="مدير ولائي",((AB18+AC18)*45)*80%,IF(AA18&lt;8,0,IF(E18="إليزي",(LOOKUP(C18,'FEUILLE DES GRADES'!A:A,'FEUILLE DES GRADES'!O:O))*(AN18+AO18),LOOKUP(C18,'FEUILLE DES GRADES'!A:A,'FEUILLE DES GRADES'!P:P)*(AN18+AO18))))</f>
        <v>11418.75</v>
      </c>
      <c r="AS18" s="265">
        <f>IF(G18="مدير ولائي",0,LOOKUP(C18,'FEUILLE DES GRADES'!A:A,'FEUILLE DES GRADES'!Q:Q))</f>
        <v>3100</v>
      </c>
      <c r="AT18" s="265">
        <f>IF(G18="مدير ولائي",0,LOOKUP(C18,'FEUILLE DES GRADES'!A:A,('FEUILLE DES GRADES'!R:R))*(AN18+AO18))</f>
        <v>0</v>
      </c>
      <c r="AU18" s="265">
        <f>IF(G18="مدير ولائي",0,LOOKUP(C18,'FEUILLE DES GRADES'!A:A,'FEUILLE DES GRADES'!S:S)*(AN18+AO18))</f>
        <v>0</v>
      </c>
      <c r="AV18" s="265">
        <f>IF(G18="مدير ولائي",0,LOOKUP(C18,'FEUILLE DES GRADES'!A:A,'FEUILLE DES GRADES'!T:T)*(AN18+AO18))</f>
        <v>0</v>
      </c>
      <c r="AW18" s="265">
        <f>IF(G18="مدير ولائي",0,LOOKUP(C18,'FEUILLE DES GRADES'!A:A,'FEUILLE DES GRADES'!U:U)*(AN18+AO18))</f>
        <v>0</v>
      </c>
      <c r="AX18" s="265">
        <f>IF(G18="مدير ولائي",0,LOOKUP(C18,'FEUILLE DES GRADES'!A:A,'FEUILLE DES GRADES'!V:V)*(AN18+AO18))</f>
        <v>9787.5</v>
      </c>
      <c r="AY18" s="265">
        <f>IF(G18="مدير ولائي",0,LOOKUP(C18,'FEUILLE DES GRADES'!A:A,'FEUILLE DES GRADES'!W:W)*(AN18+AO18))</f>
        <v>8156.25</v>
      </c>
      <c r="AZ18" s="265">
        <f t="shared" si="11"/>
        <v>0</v>
      </c>
      <c r="BA18" s="265">
        <f>IF(G18="مدير ولائي",0,LOOKUP(C18,'FEUILLE DES GRADES'!A:A,'FEUILLE DES GRADES'!X:X)*(AN18+AO18))</f>
        <v>0</v>
      </c>
      <c r="BB18" s="265">
        <f>IF(G18="مدير ولائي",0,LOOKUP(C18,'FEUILLE DES GRADES'!A:A,'FEUILLE DES GRADES'!Y:Y)*(AN18+AO18))</f>
        <v>6525</v>
      </c>
      <c r="BC18" s="265">
        <f t="shared" si="12"/>
        <v>0</v>
      </c>
      <c r="BD18" s="265">
        <f t="shared" si="13"/>
        <v>0</v>
      </c>
      <c r="BE18" s="265">
        <f t="shared" si="14"/>
        <v>0</v>
      </c>
      <c r="BF18" s="265">
        <f t="shared" si="15"/>
        <v>39150</v>
      </c>
      <c r="BG18" s="265">
        <f t="shared" si="16"/>
        <v>9787.5</v>
      </c>
      <c r="BH18" s="265">
        <f t="shared" si="17"/>
        <v>0</v>
      </c>
      <c r="BI18" s="265">
        <f t="shared" si="18"/>
        <v>3100</v>
      </c>
      <c r="BJ18" s="265">
        <f t="shared" si="19"/>
        <v>0</v>
      </c>
      <c r="BK18" s="265">
        <f t="shared" si="20"/>
        <v>8156.25</v>
      </c>
      <c r="BL18" s="266" t="str">
        <f t="shared" si="21"/>
        <v>متزوج (ة) / 5 طفل</v>
      </c>
      <c r="BM18" s="267" t="str">
        <f t="shared" si="22"/>
        <v>453 + 272+145</v>
      </c>
      <c r="BN18" s="268" t="str">
        <f t="shared" si="28"/>
        <v>ح,ب,ج  595580مفتاح 22</v>
      </c>
      <c r="BO18" s="268" t="str">
        <f t="shared" si="24"/>
        <v>م7 ب 10 - د 12</v>
      </c>
      <c r="BP18" s="269">
        <f t="shared" si="25"/>
        <v>79509.5</v>
      </c>
      <c r="BQ18" s="269">
        <f t="shared" si="26"/>
        <v>7155.8549999999996</v>
      </c>
      <c r="BR18" s="270"/>
    </row>
    <row r="19" spans="1:70">
      <c r="A19" s="249">
        <v>18</v>
      </c>
      <c r="B19" s="250" t="str">
        <f t="shared" si="27"/>
        <v>بن عدنان  عبد الكريم</v>
      </c>
      <c r="C19" s="251">
        <v>21</v>
      </c>
      <c r="D19" s="252" t="str">
        <f>LOOKUP(C19,'FEUILLE DES GRADES'!A:A,'FEUILLE DES GRADES'!B:B)</f>
        <v>مفتش</v>
      </c>
      <c r="E19" s="253" t="s">
        <v>280</v>
      </c>
      <c r="F19" s="253" t="s">
        <v>515</v>
      </c>
      <c r="G19" s="253" t="s">
        <v>309</v>
      </c>
      <c r="H19" s="254">
        <v>10</v>
      </c>
      <c r="I19" s="253"/>
      <c r="J19" s="251" t="s">
        <v>289</v>
      </c>
      <c r="K19" s="253">
        <v>3</v>
      </c>
      <c r="L19" s="253">
        <v>1</v>
      </c>
      <c r="M19" s="253">
        <f>IF(AA19&lt;8,2,0)</f>
        <v>0</v>
      </c>
      <c r="N19" s="251"/>
      <c r="O19" s="251"/>
      <c r="P19" s="251"/>
      <c r="Q19" s="255" t="s">
        <v>320</v>
      </c>
      <c r="R19" s="251" t="s">
        <v>291</v>
      </c>
      <c r="S19" s="253" t="str">
        <f>CONCATENATE(AF19," ",LOOKUP(C19,'[1]FEUILLE DES GRADES'!A:A,'[1]FEUILLE DES GRADES'!F:F))</f>
        <v>م7 ب 10</v>
      </c>
      <c r="T19" s="256">
        <v>43118</v>
      </c>
      <c r="U19" s="257">
        <v>8100100250</v>
      </c>
      <c r="V19" s="256">
        <v>36543</v>
      </c>
      <c r="W19" s="250" t="s">
        <v>514</v>
      </c>
      <c r="X19" s="250" t="s">
        <v>293</v>
      </c>
      <c r="Y19" s="402" t="s">
        <v>467</v>
      </c>
      <c r="Z19" s="250" t="s">
        <v>498</v>
      </c>
      <c r="AA19" s="258">
        <f>IF(G19="مدير ولائي",CONCATENATE(LOOKUP(C19,'FEUILLE DES GRADES'!A:A,'FEUILLE DES GRADES'!E:E),"-","ب 1"), LOOKUP(C19,'FEUILLE DES GRADES'!A:A,'FEUILLE DES GRADES'!E:E))</f>
        <v>10</v>
      </c>
      <c r="AB19" s="258">
        <f>LOOKUP(C19,'FEUILLE DES GRADES'!A:A,'FEUILLE DES GRADES'!G:G)</f>
        <v>453</v>
      </c>
      <c r="AC19" s="262">
        <f>INDEX([0]!grisal,AA19,H19+1)</f>
        <v>227</v>
      </c>
      <c r="AD19" s="262">
        <f>IF(G19="مدير ولائي",LOOKUP(I19,'FEUILLE DES GRADES'!AD:AD,'FEUILLE DES GRADES'!AE:AE),0)</f>
        <v>0</v>
      </c>
      <c r="AE19" s="261" t="str">
        <f t="shared" si="1"/>
        <v>رئيس مكتب (مفتش)</v>
      </c>
      <c r="AF19" s="260" t="str">
        <f t="shared" si="2"/>
        <v>م7</v>
      </c>
      <c r="AG19" s="262">
        <f t="shared" si="3"/>
        <v>145</v>
      </c>
      <c r="AH19" s="263" t="str">
        <f t="shared" si="4"/>
        <v>م(3)</v>
      </c>
      <c r="AI19" s="264">
        <f t="shared" si="5"/>
        <v>0</v>
      </c>
      <c r="AJ19" s="265">
        <f t="shared" si="6"/>
        <v>11.25</v>
      </c>
      <c r="AK19" s="264">
        <f t="shared" si="7"/>
        <v>911.25</v>
      </c>
      <c r="AL19" s="264"/>
      <c r="AM19" s="264"/>
      <c r="AN19" s="264">
        <f t="shared" si="8"/>
        <v>20385</v>
      </c>
      <c r="AO19" s="264">
        <f t="shared" si="9"/>
        <v>10215</v>
      </c>
      <c r="AP19" s="265">
        <f t="shared" si="10"/>
        <v>0</v>
      </c>
      <c r="AQ19" s="265">
        <f>IF(G19="مدير ولائي",LOOKUP("ب 1",'FEUILLE DES GRADES'!H:H,'FEUILLE DES GRADES'!I:I),LOOKUP(C19,'FEUILLE DES GRADES'!A:A,'FEUILLE DES GRADES'!I:I))</f>
        <v>1372</v>
      </c>
      <c r="AR19" s="265">
        <f>IF(G19="مدير ولائي",((AB19+AC19)*45)*80%,IF(AA19&lt;8,0,IF(E19="إليزي",(LOOKUP(C19,'FEUILLE DES GRADES'!A:A,'FEUILLE DES GRADES'!O:O))*(AN19+AO19),LOOKUP(C19,'FEUILLE DES GRADES'!A:A,'FEUILLE DES GRADES'!P:P)*(AN19+AO19))))</f>
        <v>10710</v>
      </c>
      <c r="AS19" s="265">
        <f>IF(G19="مدير ولائي",0,LOOKUP(C19,'FEUILLE DES GRADES'!A:A,'FEUILLE DES GRADES'!Q:Q))</f>
        <v>3100</v>
      </c>
      <c r="AT19" s="265">
        <f>IF(G19="مدير ولائي",0,LOOKUP(C19,'FEUILLE DES GRADES'!A:A,('FEUILLE DES GRADES'!R:R))*(AN19+AO19))</f>
        <v>0</v>
      </c>
      <c r="AU19" s="265">
        <f>IF(G19="مدير ولائي",0,LOOKUP(C19,'FEUILLE DES GRADES'!A:A,'FEUILLE DES GRADES'!S:S)*(AN19+AO19))</f>
        <v>0</v>
      </c>
      <c r="AV19" s="265">
        <f>IF(G19="مدير ولائي",0,LOOKUP(C19,'FEUILLE DES GRADES'!A:A,'FEUILLE DES GRADES'!T:T)*(AN19+AO19))</f>
        <v>0</v>
      </c>
      <c r="AW19" s="265">
        <f>IF(G19="مدير ولائي",0,LOOKUP(C19,'FEUILLE DES GRADES'!A:A,'FEUILLE DES GRADES'!U:U)*(AN19+AO19))</f>
        <v>0</v>
      </c>
      <c r="AX19" s="265">
        <f>IF(G19="مدير ولائي",0,LOOKUP(C19,'FEUILLE DES GRADES'!A:A,'FEUILLE DES GRADES'!V:V)*(AN19+AO19))</f>
        <v>9180</v>
      </c>
      <c r="AY19" s="265">
        <f>IF(G19="مدير ولائي",0,LOOKUP(C19,'FEUILLE DES GRADES'!A:A,'FEUILLE DES GRADES'!W:W)*(AN19+AO19))</f>
        <v>7650</v>
      </c>
      <c r="AZ19" s="265">
        <f t="shared" si="11"/>
        <v>0</v>
      </c>
      <c r="BA19" s="265">
        <f>IF(G19="مدير ولائي",0,LOOKUP(C19,'FEUILLE DES GRADES'!A:A,'FEUILLE DES GRADES'!X:X)*(AN19+AO19))</f>
        <v>0</v>
      </c>
      <c r="BB19" s="265">
        <f>IF(G19="مدير ولائي",0,LOOKUP(C19,'FEUILLE DES GRADES'!A:A,'FEUILLE DES GRADES'!Y:Y)*(AN19+AO19))</f>
        <v>6120</v>
      </c>
      <c r="BC19" s="265">
        <f t="shared" si="12"/>
        <v>0</v>
      </c>
      <c r="BD19" s="265">
        <f t="shared" si="13"/>
        <v>0</v>
      </c>
      <c r="BE19" s="265">
        <f t="shared" si="14"/>
        <v>0</v>
      </c>
      <c r="BF19" s="265">
        <f t="shared" si="15"/>
        <v>37125</v>
      </c>
      <c r="BG19" s="265">
        <f t="shared" si="16"/>
        <v>9180</v>
      </c>
      <c r="BH19" s="265">
        <f t="shared" si="17"/>
        <v>0</v>
      </c>
      <c r="BI19" s="265">
        <f t="shared" si="18"/>
        <v>3100</v>
      </c>
      <c r="BJ19" s="265">
        <f t="shared" si="19"/>
        <v>0</v>
      </c>
      <c r="BK19" s="265">
        <f t="shared" si="20"/>
        <v>7650</v>
      </c>
      <c r="BL19" s="266" t="str">
        <f t="shared" si="21"/>
        <v>متزوج (ة) / 3 طفل</v>
      </c>
      <c r="BM19" s="267" t="str">
        <f t="shared" si="22"/>
        <v>453 + 227+145</v>
      </c>
      <c r="BN19" s="268" t="str">
        <f t="shared" si="28"/>
        <v>الخزينة الولائية297مفتاح 26</v>
      </c>
      <c r="BO19" s="268" t="str">
        <f t="shared" si="24"/>
        <v>م7 ب 10 - د 10</v>
      </c>
      <c r="BP19" s="269">
        <f t="shared" si="25"/>
        <v>75257</v>
      </c>
      <c r="BQ19" s="269">
        <f t="shared" si="26"/>
        <v>6773.13</v>
      </c>
      <c r="BR19" s="270"/>
    </row>
    <row r="20" spans="1:70">
      <c r="A20" s="249">
        <v>19</v>
      </c>
      <c r="B20" s="250" t="str">
        <f t="shared" si="27"/>
        <v>بن عبد الله  هشام</v>
      </c>
      <c r="C20" s="251">
        <v>21</v>
      </c>
      <c r="D20" s="252" t="str">
        <f>LOOKUP(C20,'FEUILLE DES GRADES'!A:A,'FEUILLE DES GRADES'!B:B)</f>
        <v>مفتش</v>
      </c>
      <c r="E20" s="253" t="s">
        <v>280</v>
      </c>
      <c r="F20" s="253" t="s">
        <v>515</v>
      </c>
      <c r="G20" s="253" t="s">
        <v>309</v>
      </c>
      <c r="H20" s="253">
        <v>3</v>
      </c>
      <c r="I20" s="253"/>
      <c r="J20" s="251" t="s">
        <v>285</v>
      </c>
      <c r="K20" s="253">
        <v>1</v>
      </c>
      <c r="L20" s="253"/>
      <c r="M20" s="253">
        <v>1</v>
      </c>
      <c r="N20" s="251"/>
      <c r="O20" s="251"/>
      <c r="P20" s="251"/>
      <c r="Q20" s="255" t="s">
        <v>321</v>
      </c>
      <c r="R20" s="251" t="s">
        <v>297</v>
      </c>
      <c r="S20" s="253" t="str">
        <f>CONCATENATE(AF20," ",LOOKUP(C20,'[1]FEUILLE DES GRADES'!A:A,'[1]FEUILLE DES GRADES'!F:F))</f>
        <v>م7 ب 10</v>
      </c>
      <c r="T20" s="256">
        <v>43119</v>
      </c>
      <c r="U20" s="257">
        <v>8100100250</v>
      </c>
      <c r="V20" s="256">
        <v>36544</v>
      </c>
      <c r="W20" s="250" t="s">
        <v>514</v>
      </c>
      <c r="X20" s="250" t="s">
        <v>322</v>
      </c>
      <c r="Y20" s="402" t="s">
        <v>467</v>
      </c>
      <c r="Z20" s="250" t="s">
        <v>505</v>
      </c>
      <c r="AA20" s="258">
        <f>IF(G20="مدير ولائي",CONCATENATE(LOOKUP(C20,'FEUILLE DES GRADES'!A:A,'FEUILLE DES GRADES'!E:E),"-","ب 1"), LOOKUP(C20,'FEUILLE DES GRADES'!A:A,'FEUILLE DES GRADES'!E:E))</f>
        <v>10</v>
      </c>
      <c r="AB20" s="258">
        <f>LOOKUP(C20,'FEUILLE DES GRADES'!A:A,'FEUILLE DES GRADES'!G:G)</f>
        <v>453</v>
      </c>
      <c r="AC20" s="262">
        <f>INDEX([0]!grisal,AA20,H20+1)</f>
        <v>68</v>
      </c>
      <c r="AD20" s="262">
        <f>IF(G20="مدير ولائي",LOOKUP(I20,'FEUILLE DES GRADES'!AD:AD,'FEUILLE DES GRADES'!AE:AE),0)</f>
        <v>0</v>
      </c>
      <c r="AE20" s="261" t="str">
        <f t="shared" si="1"/>
        <v>رئيس مكتب (مفتش)</v>
      </c>
      <c r="AF20" s="260" t="str">
        <f t="shared" si="2"/>
        <v>م7</v>
      </c>
      <c r="AG20" s="262">
        <f t="shared" si="3"/>
        <v>145</v>
      </c>
      <c r="AH20" s="263" t="str">
        <f t="shared" si="4"/>
        <v>م(1)</v>
      </c>
      <c r="AI20" s="264">
        <f t="shared" si="5"/>
        <v>800</v>
      </c>
      <c r="AJ20" s="265">
        <f t="shared" si="6"/>
        <v>0</v>
      </c>
      <c r="AK20" s="264">
        <f t="shared" si="7"/>
        <v>1100</v>
      </c>
      <c r="AL20" s="264"/>
      <c r="AM20" s="264"/>
      <c r="AN20" s="264">
        <f t="shared" si="8"/>
        <v>20385</v>
      </c>
      <c r="AO20" s="264">
        <f t="shared" si="9"/>
        <v>3060</v>
      </c>
      <c r="AP20" s="265">
        <f t="shared" si="10"/>
        <v>2000</v>
      </c>
      <c r="AQ20" s="265">
        <f>IF(G20="مدير ولائي",LOOKUP("ب 1",'FEUILLE DES GRADES'!H:H,'FEUILLE DES GRADES'!I:I),LOOKUP(C20,'FEUILLE DES GRADES'!A:A,'FEUILLE DES GRADES'!I:I))</f>
        <v>1372</v>
      </c>
      <c r="AR20" s="265">
        <f>IF(G20="مدير ولائي",((AB20+AC20)*45)*80%,IF(AA20&lt;8,0,IF(E20="إليزي",(LOOKUP(C20,'FEUILLE DES GRADES'!A:A,'FEUILLE DES GRADES'!O:O))*(AN20+AO20),LOOKUP(C20,'FEUILLE DES GRADES'!A:A,'FEUILLE DES GRADES'!P:P)*(AN20+AO20))))</f>
        <v>8205.75</v>
      </c>
      <c r="AS20" s="265">
        <f>IF(G20="مدير ولائي",0,LOOKUP(C20,'FEUILLE DES GRADES'!A:A,'FEUILLE DES GRADES'!Q:Q))</f>
        <v>3100</v>
      </c>
      <c r="AT20" s="265">
        <f>IF(G20="مدير ولائي",0,LOOKUP(C20,'FEUILLE DES GRADES'!A:A,('FEUILLE DES GRADES'!R:R))*(AN20+AO20))</f>
        <v>0</v>
      </c>
      <c r="AU20" s="265">
        <f>IF(G20="مدير ولائي",0,LOOKUP(C20,'FEUILLE DES GRADES'!A:A,'FEUILLE DES GRADES'!S:S)*(AN20+AO20))</f>
        <v>0</v>
      </c>
      <c r="AV20" s="265">
        <f>IF(G20="مدير ولائي",0,LOOKUP(C20,'FEUILLE DES GRADES'!A:A,'FEUILLE DES GRADES'!T:T)*(AN20+AO20))</f>
        <v>0</v>
      </c>
      <c r="AW20" s="265">
        <f>IF(G20="مدير ولائي",0,LOOKUP(C20,'FEUILLE DES GRADES'!A:A,'FEUILLE DES GRADES'!U:U)*(AN20+AO20))</f>
        <v>0</v>
      </c>
      <c r="AX20" s="265">
        <f>IF(G20="مدير ولائي",0,LOOKUP(C20,'FEUILLE DES GRADES'!A:A,'FEUILLE DES GRADES'!V:V)*(AN20+AO20))</f>
        <v>7033.5</v>
      </c>
      <c r="AY20" s="265">
        <f>IF(G20="مدير ولائي",0,LOOKUP(C20,'FEUILLE DES GRADES'!A:A,'FEUILLE DES GRADES'!W:W)*(AN20+AO20))</f>
        <v>5861.25</v>
      </c>
      <c r="AZ20" s="265">
        <f t="shared" si="11"/>
        <v>0</v>
      </c>
      <c r="BA20" s="265">
        <f>IF(G20="مدير ولائي",0,LOOKUP(C20,'FEUILLE DES GRADES'!A:A,'FEUILLE DES GRADES'!X:X)*(AN20+AO20))</f>
        <v>0</v>
      </c>
      <c r="BB20" s="265">
        <f>IF(G20="مدير ولائي",0,LOOKUP(C20,'FEUILLE DES GRADES'!A:A,'FEUILLE DES GRADES'!Y:Y)*(AN20+AO20))</f>
        <v>4689</v>
      </c>
      <c r="BC20" s="265">
        <f t="shared" si="12"/>
        <v>0</v>
      </c>
      <c r="BD20" s="265">
        <f t="shared" si="13"/>
        <v>0</v>
      </c>
      <c r="BE20" s="265">
        <f t="shared" si="14"/>
        <v>0</v>
      </c>
      <c r="BF20" s="265">
        <f t="shared" si="15"/>
        <v>29970</v>
      </c>
      <c r="BG20" s="265">
        <f t="shared" si="16"/>
        <v>7033.5</v>
      </c>
      <c r="BH20" s="265">
        <f t="shared" si="17"/>
        <v>0</v>
      </c>
      <c r="BI20" s="265">
        <f t="shared" si="18"/>
        <v>3100</v>
      </c>
      <c r="BJ20" s="265">
        <f t="shared" si="19"/>
        <v>2000</v>
      </c>
      <c r="BK20" s="265">
        <f t="shared" si="20"/>
        <v>5861.25</v>
      </c>
      <c r="BL20" s="266" t="str">
        <f t="shared" si="21"/>
        <v>متزوج (ة) / 1 طفل</v>
      </c>
      <c r="BM20" s="267" t="str">
        <f t="shared" si="22"/>
        <v>453 + 68+145</v>
      </c>
      <c r="BN20" s="268" t="str">
        <f t="shared" si="28"/>
        <v>ح,ب,ج  9632450مفتاح 31</v>
      </c>
      <c r="BO20" s="268" t="str">
        <f t="shared" si="24"/>
        <v>م7 ب 10 - د 3</v>
      </c>
      <c r="BP20" s="269">
        <f t="shared" si="25"/>
        <v>60231.5</v>
      </c>
      <c r="BQ20" s="269">
        <f t="shared" si="26"/>
        <v>5420.835</v>
      </c>
      <c r="BR20" s="270"/>
    </row>
    <row r="21" spans="1:70">
      <c r="A21" s="373">
        <v>20</v>
      </c>
      <c r="B21" s="250" t="str">
        <f t="shared" si="27"/>
        <v>بن لطفي  يوسف</v>
      </c>
      <c r="C21" s="283">
        <v>21</v>
      </c>
      <c r="D21" s="374" t="str">
        <f>LOOKUP(C21,'FEUILLE DES GRADES'!A:A,'FEUILLE DES GRADES'!B:B)</f>
        <v>مفتش</v>
      </c>
      <c r="E21" s="280" t="s">
        <v>280</v>
      </c>
      <c r="F21" s="253" t="s">
        <v>515</v>
      </c>
      <c r="G21" s="280" t="s">
        <v>323</v>
      </c>
      <c r="H21" s="280">
        <v>11</v>
      </c>
      <c r="I21" s="280"/>
      <c r="J21" s="283" t="s">
        <v>285</v>
      </c>
      <c r="K21" s="280">
        <v>3</v>
      </c>
      <c r="L21" s="280">
        <v>2</v>
      </c>
      <c r="M21" s="280">
        <v>1</v>
      </c>
      <c r="N21" s="283"/>
      <c r="O21" s="283"/>
      <c r="P21" s="283"/>
      <c r="Q21" s="284" t="s">
        <v>324</v>
      </c>
      <c r="R21" s="283" t="s">
        <v>291</v>
      </c>
      <c r="S21" s="280" t="str">
        <f>CONCATENATE(AF21," ",LOOKUP(C21,'[1]FEUILLE DES GRADES'!A:A,'[1]FEUILLE DES GRADES'!F:F))</f>
        <v>م5 ب 10</v>
      </c>
      <c r="T21" s="375">
        <v>43120</v>
      </c>
      <c r="U21" s="376">
        <v>8100100250</v>
      </c>
      <c r="V21" s="375">
        <v>36545</v>
      </c>
      <c r="W21" s="250" t="s">
        <v>514</v>
      </c>
      <c r="X21" s="282" t="s">
        <v>315</v>
      </c>
      <c r="Y21" s="402" t="s">
        <v>467</v>
      </c>
      <c r="Z21" s="282" t="s">
        <v>506</v>
      </c>
      <c r="AA21" s="377">
        <f>IF(G21="مدير ولائي",CONCATENATE(LOOKUP(C21,'FEUILLE DES GRADES'!A:A,'FEUILLE DES GRADES'!E:E),"-","ب 1"), LOOKUP(C21,'FEUILLE DES GRADES'!A:A,'FEUILLE DES GRADES'!E:E))</f>
        <v>10</v>
      </c>
      <c r="AB21" s="377">
        <f>LOOKUP(C21,'FEUILLE DES GRADES'!A:A,'FEUILLE DES GRADES'!G:G)</f>
        <v>453</v>
      </c>
      <c r="AC21" s="287">
        <f>INDEX([0]!grisal,AA21,H21+1)</f>
        <v>249</v>
      </c>
      <c r="AD21" s="287">
        <f>IF(G21="مدير ولائي",LOOKUP(I21,'FEUILLE DES GRADES'!AD:AD,'FEUILLE DES GRADES'!AE:AE),0)</f>
        <v>0</v>
      </c>
      <c r="AE21" s="286" t="str">
        <f t="shared" si="1"/>
        <v>رئيس قسم (مفتش)</v>
      </c>
      <c r="AF21" s="285" t="str">
        <f t="shared" si="2"/>
        <v>م5</v>
      </c>
      <c r="AG21" s="287">
        <f t="shared" si="3"/>
        <v>75</v>
      </c>
      <c r="AH21" s="378" t="str">
        <f t="shared" si="4"/>
        <v>م(3)</v>
      </c>
      <c r="AI21" s="289">
        <f t="shared" si="5"/>
        <v>800</v>
      </c>
      <c r="AJ21" s="288">
        <f t="shared" si="6"/>
        <v>22.5</v>
      </c>
      <c r="AK21" s="289">
        <f t="shared" si="7"/>
        <v>1722.5</v>
      </c>
      <c r="AL21" s="289"/>
      <c r="AM21" s="289"/>
      <c r="AN21" s="289">
        <f t="shared" si="8"/>
        <v>20385</v>
      </c>
      <c r="AO21" s="289">
        <f t="shared" si="9"/>
        <v>11205</v>
      </c>
      <c r="AP21" s="288">
        <f t="shared" si="10"/>
        <v>2000</v>
      </c>
      <c r="AQ21" s="288">
        <f>IF(G21="مدير ولائي",LOOKUP("ب 1",'FEUILLE DES GRADES'!H:H,'FEUILLE DES GRADES'!I:I),LOOKUP(C21,'FEUILLE DES GRADES'!A:A,'FEUILLE DES GRADES'!I:I))</f>
        <v>1372</v>
      </c>
      <c r="AR21" s="288">
        <f>IF(G21="مدير ولائي",((AB21+AC21)*45)*80%,IF(AA21&lt;8,0,IF(E21="إليزي",(LOOKUP(C21,'FEUILLE DES GRADES'!A:A,'FEUILLE DES GRADES'!O:O))*(AN21+AO21),LOOKUP(C21,'FEUILLE DES GRADES'!A:A,'FEUILLE DES GRADES'!P:P)*(AN21+AO21))))</f>
        <v>11056.5</v>
      </c>
      <c r="AS21" s="288">
        <f>IF(G21="مدير ولائي",0,LOOKUP(C21,'FEUILLE DES GRADES'!A:A,'FEUILLE DES GRADES'!Q:Q))</f>
        <v>3100</v>
      </c>
      <c r="AT21" s="288">
        <f>IF(G21="مدير ولائي",0,LOOKUP(C21,'FEUILLE DES GRADES'!A:A,('FEUILLE DES GRADES'!R:R))*(AN21+AO21))</f>
        <v>0</v>
      </c>
      <c r="AU21" s="288">
        <f>IF(G21="مدير ولائي",0,LOOKUP(C21,'FEUILLE DES GRADES'!A:A,'FEUILLE DES GRADES'!S:S)*(AN21+AO21))</f>
        <v>0</v>
      </c>
      <c r="AV21" s="288">
        <f>IF(G21="مدير ولائي",0,LOOKUP(C21,'FEUILLE DES GRADES'!A:A,'FEUILLE DES GRADES'!T:T)*(AN21+AO21))</f>
        <v>0</v>
      </c>
      <c r="AW21" s="288">
        <f>IF(G21="مدير ولائي",0,LOOKUP(C21,'FEUILLE DES GRADES'!A:A,'FEUILLE DES GRADES'!U:U)*(AN21+AO21))</f>
        <v>0</v>
      </c>
      <c r="AX21" s="288">
        <f>IF(G21="مدير ولائي",0,LOOKUP(C21,'FEUILLE DES GRADES'!A:A,'FEUILLE DES GRADES'!V:V)*(AN21+AO21))</f>
        <v>9477</v>
      </c>
      <c r="AY21" s="288">
        <f>IF(G21="مدير ولائي",0,LOOKUP(C21,'FEUILLE DES GRADES'!A:A,'FEUILLE DES GRADES'!W:W)*(AN21+AO21))</f>
        <v>7897.5</v>
      </c>
      <c r="AZ21" s="288">
        <f t="shared" si="11"/>
        <v>0</v>
      </c>
      <c r="BA21" s="288">
        <f>IF(G21="مدير ولائي",0,LOOKUP(C21,'FEUILLE DES GRADES'!A:A,'FEUILLE DES GRADES'!X:X)*(AN21+AO21))</f>
        <v>0</v>
      </c>
      <c r="BB21" s="288">
        <f>IF(G21="مدير ولائي",0,LOOKUP(C21,'FEUILLE DES GRADES'!A:A,'FEUILLE DES GRADES'!Y:Y)*(AN21+AO21))</f>
        <v>6318</v>
      </c>
      <c r="BC21" s="288">
        <f t="shared" si="12"/>
        <v>0</v>
      </c>
      <c r="BD21" s="288">
        <f t="shared" si="13"/>
        <v>0</v>
      </c>
      <c r="BE21" s="288">
        <f t="shared" si="14"/>
        <v>0</v>
      </c>
      <c r="BF21" s="288">
        <f t="shared" si="15"/>
        <v>34965</v>
      </c>
      <c r="BG21" s="288">
        <f t="shared" si="16"/>
        <v>9477</v>
      </c>
      <c r="BH21" s="288">
        <f t="shared" si="17"/>
        <v>0</v>
      </c>
      <c r="BI21" s="288">
        <f t="shared" si="18"/>
        <v>3100</v>
      </c>
      <c r="BJ21" s="288">
        <f t="shared" si="19"/>
        <v>2000</v>
      </c>
      <c r="BK21" s="288">
        <f t="shared" si="20"/>
        <v>7897.5</v>
      </c>
      <c r="BL21" s="379" t="str">
        <f t="shared" si="21"/>
        <v>متزوج (ة) / 3 طفل</v>
      </c>
      <c r="BM21" s="380" t="str">
        <f t="shared" si="22"/>
        <v>453 + 249+75</v>
      </c>
      <c r="BN21" s="381" t="str">
        <f t="shared" si="28"/>
        <v>الخزينة الولائية378مفتاح 74</v>
      </c>
      <c r="BO21" s="381" t="str">
        <f t="shared" si="24"/>
        <v>م5 ب 10 - د 11</v>
      </c>
      <c r="BP21" s="382">
        <f t="shared" si="25"/>
        <v>74186</v>
      </c>
      <c r="BQ21" s="382">
        <f t="shared" si="26"/>
        <v>6676.74</v>
      </c>
      <c r="BR21" s="270"/>
    </row>
    <row r="22" spans="1:70" s="371" customFormat="1">
      <c r="A22" s="383"/>
      <c r="D22" s="384"/>
      <c r="E22" s="385"/>
      <c r="F22" s="385"/>
      <c r="G22" s="385"/>
      <c r="H22" s="385"/>
      <c r="I22" s="385"/>
      <c r="K22" s="385"/>
      <c r="L22" s="385"/>
      <c r="M22" s="385"/>
      <c r="Q22" s="386"/>
      <c r="S22" s="385"/>
      <c r="T22" s="387"/>
      <c r="U22" s="388"/>
      <c r="V22" s="387"/>
      <c r="AA22" s="389"/>
      <c r="AB22" s="389"/>
      <c r="AC22" s="390"/>
      <c r="AD22" s="390"/>
      <c r="AE22" s="391"/>
      <c r="AF22" s="392"/>
      <c r="AG22" s="390"/>
      <c r="AH22" s="393"/>
      <c r="AI22" s="394"/>
      <c r="AJ22" s="395"/>
      <c r="AK22" s="394"/>
      <c r="AL22" s="394"/>
      <c r="AM22" s="394"/>
      <c r="AN22" s="394"/>
      <c r="AO22" s="394"/>
      <c r="AP22" s="395"/>
      <c r="AQ22" s="396"/>
      <c r="AR22" s="395"/>
      <c r="AS22" s="395"/>
      <c r="AT22" s="395"/>
      <c r="AU22" s="395"/>
      <c r="AV22" s="395"/>
      <c r="AW22" s="395"/>
      <c r="AX22" s="395"/>
      <c r="AY22" s="395"/>
      <c r="AZ22" s="395"/>
      <c r="BA22" s="395"/>
      <c r="BB22" s="395"/>
      <c r="BC22" s="395"/>
      <c r="BD22" s="395"/>
      <c r="BE22" s="395"/>
      <c r="BF22" s="395"/>
      <c r="BG22" s="395"/>
      <c r="BH22" s="395"/>
      <c r="BI22" s="395"/>
      <c r="BJ22" s="395"/>
      <c r="BK22" s="395"/>
      <c r="BL22" s="395"/>
      <c r="BM22" s="397"/>
      <c r="BN22" s="398"/>
      <c r="BO22" s="398"/>
      <c r="BP22" s="399"/>
      <c r="BQ22" s="399"/>
      <c r="BR22" s="400"/>
    </row>
    <row r="23" spans="1:70" s="371" customFormat="1">
      <c r="A23" s="383"/>
      <c r="D23" s="384"/>
      <c r="E23" s="385"/>
      <c r="F23" s="385"/>
      <c r="G23" s="385"/>
      <c r="H23" s="385"/>
      <c r="I23" s="385"/>
      <c r="K23" s="385"/>
      <c r="L23" s="385"/>
      <c r="M23" s="385"/>
      <c r="Q23" s="386"/>
      <c r="S23" s="385"/>
      <c r="T23" s="387"/>
      <c r="U23" s="388"/>
      <c r="V23" s="387"/>
      <c r="AA23" s="389"/>
      <c r="AB23" s="389"/>
      <c r="AC23" s="390"/>
      <c r="AD23" s="390"/>
      <c r="AE23" s="391"/>
      <c r="AF23" s="392"/>
      <c r="AG23" s="390"/>
      <c r="AH23" s="393"/>
      <c r="AI23" s="394"/>
      <c r="AJ23" s="395"/>
      <c r="AK23" s="394"/>
      <c r="AL23" s="394"/>
      <c r="AM23" s="394"/>
      <c r="AN23" s="394"/>
      <c r="AO23" s="394"/>
      <c r="AP23" s="395"/>
      <c r="AQ23" s="395"/>
      <c r="AR23" s="395"/>
      <c r="AS23" s="395"/>
      <c r="AT23" s="395"/>
      <c r="AU23" s="395"/>
      <c r="AV23" s="395"/>
      <c r="AW23" s="395"/>
      <c r="AX23" s="395"/>
      <c r="AY23" s="395"/>
      <c r="AZ23" s="395"/>
      <c r="BA23" s="395"/>
      <c r="BB23" s="395"/>
      <c r="BC23" s="395"/>
      <c r="BD23" s="395"/>
      <c r="BE23" s="395"/>
      <c r="BF23" s="395"/>
      <c r="BG23" s="395"/>
      <c r="BH23" s="395"/>
      <c r="BI23" s="395"/>
      <c r="BJ23" s="395"/>
      <c r="BK23" s="395"/>
      <c r="BL23" s="395"/>
      <c r="BM23" s="397"/>
      <c r="BN23" s="398"/>
      <c r="BO23" s="398"/>
      <c r="BP23" s="399"/>
      <c r="BQ23" s="399"/>
      <c r="BR23" s="400"/>
    </row>
    <row r="24" spans="1:70" s="371" customFormat="1">
      <c r="A24" s="383"/>
      <c r="D24" s="384"/>
      <c r="E24" s="385"/>
      <c r="F24" s="385"/>
      <c r="G24" s="385"/>
      <c r="H24" s="385"/>
      <c r="I24" s="385"/>
      <c r="K24" s="385"/>
      <c r="L24" s="385"/>
      <c r="M24" s="385"/>
      <c r="Q24" s="386"/>
      <c r="S24" s="385"/>
      <c r="T24" s="387"/>
      <c r="U24" s="388"/>
      <c r="V24" s="387"/>
      <c r="AA24" s="389"/>
      <c r="AB24" s="389"/>
      <c r="AC24" s="390"/>
      <c r="AD24" s="390"/>
      <c r="AE24" s="391"/>
      <c r="AF24" s="392"/>
      <c r="AG24" s="390"/>
      <c r="AH24" s="393"/>
      <c r="AI24" s="394"/>
      <c r="AJ24" s="395"/>
      <c r="AK24" s="394"/>
      <c r="AL24" s="394"/>
      <c r="AM24" s="394"/>
      <c r="AN24" s="394"/>
      <c r="AO24" s="394"/>
      <c r="AP24" s="395"/>
      <c r="AQ24" s="395"/>
      <c r="AR24" s="395"/>
      <c r="AS24" s="395"/>
      <c r="AT24" s="395"/>
      <c r="AU24" s="395"/>
      <c r="AV24" s="395"/>
      <c r="AW24" s="395"/>
      <c r="AX24" s="395"/>
      <c r="AY24" s="395"/>
      <c r="AZ24" s="395"/>
      <c r="BA24" s="395"/>
      <c r="BB24" s="395"/>
      <c r="BC24" s="395"/>
      <c r="BD24" s="395"/>
      <c r="BE24" s="395"/>
      <c r="BF24" s="395"/>
      <c r="BG24" s="395"/>
      <c r="BH24" s="395"/>
      <c r="BI24" s="395"/>
      <c r="BJ24" s="395"/>
      <c r="BK24" s="395"/>
      <c r="BL24" s="395"/>
      <c r="BM24" s="397"/>
      <c r="BN24" s="398"/>
      <c r="BO24" s="398"/>
      <c r="BP24" s="399"/>
      <c r="BQ24" s="399"/>
      <c r="BR24" s="400"/>
    </row>
    <row r="25" spans="1:70" s="371" customFormat="1">
      <c r="A25" s="383"/>
      <c r="D25" s="384"/>
      <c r="E25" s="385"/>
      <c r="F25" s="385"/>
      <c r="G25" s="385"/>
      <c r="H25" s="385"/>
      <c r="I25" s="385"/>
      <c r="K25" s="385"/>
      <c r="L25" s="385"/>
      <c r="M25" s="385"/>
      <c r="Q25" s="386"/>
      <c r="S25" s="385"/>
      <c r="T25" s="387"/>
      <c r="U25" s="388"/>
      <c r="V25" s="387"/>
      <c r="AA25" s="389"/>
      <c r="AB25" s="389"/>
      <c r="AC25" s="390"/>
      <c r="AD25" s="390"/>
      <c r="AE25" s="391"/>
      <c r="AF25" s="392"/>
      <c r="AG25" s="390"/>
      <c r="AH25" s="393"/>
      <c r="AI25" s="394"/>
      <c r="AJ25" s="395"/>
      <c r="AK25" s="394"/>
      <c r="AL25" s="394"/>
      <c r="AM25" s="394"/>
      <c r="AN25" s="394"/>
      <c r="AO25" s="394"/>
      <c r="AP25" s="395"/>
      <c r="AQ25" s="395"/>
      <c r="AR25" s="395"/>
      <c r="AS25" s="395"/>
      <c r="AT25" s="395"/>
      <c r="AU25" s="395"/>
      <c r="AV25" s="395"/>
      <c r="AW25" s="395"/>
      <c r="AX25" s="395"/>
      <c r="AY25" s="395"/>
      <c r="AZ25" s="395"/>
      <c r="BA25" s="395"/>
      <c r="BB25" s="395"/>
      <c r="BC25" s="395"/>
      <c r="BD25" s="395"/>
      <c r="BE25" s="395"/>
      <c r="BF25" s="395"/>
      <c r="BG25" s="395"/>
      <c r="BH25" s="395"/>
      <c r="BI25" s="395"/>
      <c r="BJ25" s="395"/>
      <c r="BK25" s="395"/>
      <c r="BL25" s="395"/>
      <c r="BM25" s="397"/>
      <c r="BN25" s="398"/>
      <c r="BO25" s="398"/>
      <c r="BP25" s="399"/>
      <c r="BQ25" s="399"/>
      <c r="BR25" s="400"/>
    </row>
    <row r="26" spans="1:70" s="371" customFormat="1">
      <c r="A26" s="383"/>
      <c r="D26" s="384"/>
      <c r="E26" s="385"/>
      <c r="F26" s="385"/>
      <c r="G26" s="385"/>
      <c r="H26" s="385"/>
      <c r="I26" s="385"/>
      <c r="K26" s="385"/>
      <c r="L26" s="385"/>
      <c r="M26" s="385"/>
      <c r="Q26" s="386"/>
      <c r="S26" s="385"/>
      <c r="T26" s="387"/>
      <c r="U26" s="388"/>
      <c r="V26" s="387"/>
      <c r="AA26" s="389"/>
      <c r="AB26" s="389"/>
      <c r="AC26" s="390"/>
      <c r="AD26" s="390"/>
      <c r="AE26" s="391"/>
      <c r="AF26" s="392"/>
      <c r="AG26" s="390"/>
      <c r="AH26" s="393"/>
      <c r="AI26" s="394"/>
      <c r="AJ26" s="395"/>
      <c r="AK26" s="394"/>
      <c r="AL26" s="394"/>
      <c r="AM26" s="394"/>
      <c r="AN26" s="394"/>
      <c r="AO26" s="394"/>
      <c r="AP26" s="395"/>
      <c r="AQ26" s="395"/>
      <c r="AR26" s="395"/>
      <c r="AS26" s="395"/>
      <c r="AT26" s="395"/>
      <c r="AU26" s="395"/>
      <c r="AV26" s="395"/>
      <c r="AW26" s="395"/>
      <c r="AX26" s="395"/>
      <c r="AY26" s="395"/>
      <c r="AZ26" s="395"/>
      <c r="BA26" s="395"/>
      <c r="BB26" s="395"/>
      <c r="BC26" s="395"/>
      <c r="BD26" s="395"/>
      <c r="BE26" s="395"/>
      <c r="BF26" s="395"/>
      <c r="BG26" s="395"/>
      <c r="BH26" s="395"/>
      <c r="BI26" s="395"/>
      <c r="BJ26" s="395"/>
      <c r="BK26" s="395"/>
      <c r="BL26" s="395"/>
      <c r="BM26" s="397"/>
      <c r="BN26" s="398"/>
      <c r="BO26" s="398"/>
      <c r="BP26" s="399"/>
      <c r="BQ26" s="399"/>
      <c r="BR26" s="400"/>
    </row>
    <row r="27" spans="1:70" s="371" customFormat="1">
      <c r="A27" s="383"/>
      <c r="D27" s="384"/>
      <c r="E27" s="385"/>
      <c r="F27" s="385"/>
      <c r="G27" s="385"/>
      <c r="H27" s="385"/>
      <c r="I27" s="385"/>
      <c r="K27" s="385"/>
      <c r="L27" s="385"/>
      <c r="M27" s="385"/>
      <c r="Q27" s="386"/>
      <c r="S27" s="385"/>
      <c r="T27" s="387"/>
      <c r="U27" s="388"/>
      <c r="V27" s="387"/>
      <c r="AA27" s="389"/>
      <c r="AB27" s="389"/>
      <c r="AC27" s="390"/>
      <c r="AD27" s="390"/>
      <c r="AE27" s="391"/>
      <c r="AF27" s="392"/>
      <c r="AG27" s="390"/>
      <c r="AH27" s="393"/>
      <c r="AI27" s="394"/>
      <c r="AJ27" s="395"/>
      <c r="AK27" s="394"/>
      <c r="AL27" s="394"/>
      <c r="AM27" s="394"/>
      <c r="AN27" s="394"/>
      <c r="AO27" s="394"/>
      <c r="AP27" s="395"/>
      <c r="AQ27" s="395"/>
      <c r="AR27" s="395"/>
      <c r="AS27" s="395"/>
      <c r="AT27" s="395"/>
      <c r="AU27" s="395"/>
      <c r="AV27" s="395"/>
      <c r="AW27" s="395"/>
      <c r="AX27" s="395"/>
      <c r="AY27" s="395"/>
      <c r="AZ27" s="395"/>
      <c r="BA27" s="395"/>
      <c r="BB27" s="395"/>
      <c r="BC27" s="395"/>
      <c r="BD27" s="395"/>
      <c r="BE27" s="395"/>
      <c r="BF27" s="395"/>
      <c r="BG27" s="395"/>
      <c r="BH27" s="395"/>
      <c r="BI27" s="395"/>
      <c r="BJ27" s="395"/>
      <c r="BK27" s="395"/>
      <c r="BL27" s="395"/>
      <c r="BM27" s="397"/>
      <c r="BN27" s="398"/>
      <c r="BO27" s="398"/>
      <c r="BP27" s="399"/>
      <c r="BQ27" s="399"/>
      <c r="BR27" s="400"/>
    </row>
    <row r="28" spans="1:70" s="371" customFormat="1">
      <c r="A28" s="383"/>
      <c r="D28" s="384"/>
      <c r="E28" s="385"/>
      <c r="F28" s="385"/>
      <c r="G28" s="385"/>
      <c r="H28" s="385"/>
      <c r="I28" s="385"/>
      <c r="K28" s="385"/>
      <c r="L28" s="385"/>
      <c r="M28" s="385"/>
      <c r="Q28" s="386"/>
      <c r="S28" s="385"/>
      <c r="T28" s="387"/>
      <c r="U28" s="388"/>
      <c r="V28" s="387"/>
      <c r="AA28" s="389"/>
      <c r="AB28" s="389"/>
      <c r="AC28" s="390"/>
      <c r="AD28" s="390"/>
      <c r="AE28" s="391"/>
      <c r="AF28" s="392"/>
      <c r="AG28" s="390"/>
      <c r="AH28" s="393"/>
      <c r="AI28" s="394"/>
      <c r="AJ28" s="395"/>
      <c r="AK28" s="394"/>
      <c r="AL28" s="394"/>
      <c r="AM28" s="394"/>
      <c r="AN28" s="394"/>
      <c r="AO28" s="394"/>
      <c r="AP28" s="395"/>
      <c r="AQ28" s="395"/>
      <c r="AR28" s="395"/>
      <c r="AS28" s="395"/>
      <c r="AT28" s="395"/>
      <c r="AU28" s="395"/>
      <c r="AV28" s="395"/>
      <c r="AW28" s="395"/>
      <c r="AX28" s="395"/>
      <c r="AY28" s="395"/>
      <c r="AZ28" s="395"/>
      <c r="BA28" s="395"/>
      <c r="BB28" s="395"/>
      <c r="BC28" s="395"/>
      <c r="BD28" s="395"/>
      <c r="BE28" s="395"/>
      <c r="BF28" s="395"/>
      <c r="BG28" s="395"/>
      <c r="BH28" s="395"/>
      <c r="BI28" s="395"/>
      <c r="BJ28" s="395"/>
      <c r="BK28" s="395"/>
      <c r="BL28" s="395"/>
      <c r="BM28" s="397"/>
      <c r="BN28" s="398"/>
      <c r="BO28" s="398"/>
      <c r="BP28" s="399"/>
      <c r="BQ28" s="399"/>
      <c r="BR28" s="400"/>
    </row>
    <row r="29" spans="1:70" s="371" customFormat="1">
      <c r="A29" s="383"/>
      <c r="D29" s="384"/>
      <c r="E29" s="385"/>
      <c r="F29" s="385"/>
      <c r="G29" s="385"/>
      <c r="H29" s="385"/>
      <c r="I29" s="385"/>
      <c r="K29" s="385"/>
      <c r="L29" s="385"/>
      <c r="M29" s="385"/>
      <c r="Q29" s="401"/>
      <c r="S29" s="385"/>
      <c r="T29" s="387"/>
      <c r="U29" s="388"/>
      <c r="V29" s="387"/>
      <c r="AA29" s="389"/>
      <c r="AB29" s="389"/>
      <c r="AC29" s="390"/>
      <c r="AD29" s="390"/>
      <c r="AE29" s="391"/>
      <c r="AF29" s="392"/>
      <c r="AG29" s="390"/>
      <c r="AH29" s="393"/>
      <c r="AI29" s="394"/>
      <c r="AJ29" s="395"/>
      <c r="AK29" s="394"/>
      <c r="AL29" s="394"/>
      <c r="AM29" s="394"/>
      <c r="AN29" s="394"/>
      <c r="AO29" s="394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5"/>
      <c r="BG29" s="395"/>
      <c r="BH29" s="395"/>
      <c r="BI29" s="395"/>
      <c r="BJ29" s="395"/>
      <c r="BK29" s="395"/>
      <c r="BL29" s="395"/>
      <c r="BM29" s="397"/>
      <c r="BN29" s="398"/>
      <c r="BO29" s="398"/>
      <c r="BP29" s="399"/>
      <c r="BQ29" s="399"/>
      <c r="BR29" s="400"/>
    </row>
    <row r="30" spans="1:70" s="371" customFormat="1">
      <c r="A30" s="383"/>
      <c r="D30" s="384"/>
      <c r="E30" s="385"/>
      <c r="F30" s="385"/>
      <c r="G30" s="385"/>
      <c r="H30" s="385"/>
      <c r="I30" s="385"/>
      <c r="K30" s="385"/>
      <c r="L30" s="385"/>
      <c r="M30" s="385"/>
      <c r="Q30" s="386"/>
      <c r="S30" s="385"/>
      <c r="T30" s="387"/>
      <c r="U30" s="388"/>
      <c r="V30" s="387"/>
      <c r="AA30" s="389"/>
      <c r="AB30" s="389"/>
      <c r="AC30" s="390"/>
      <c r="AD30" s="390"/>
      <c r="AE30" s="391"/>
      <c r="AF30" s="392"/>
      <c r="AG30" s="390"/>
      <c r="AH30" s="393"/>
      <c r="AI30" s="394"/>
      <c r="AJ30" s="395"/>
      <c r="AK30" s="394"/>
      <c r="AL30" s="394"/>
      <c r="AM30" s="394"/>
      <c r="AN30" s="394"/>
      <c r="AO30" s="394"/>
      <c r="AP30" s="395"/>
      <c r="AQ30" s="395"/>
      <c r="AR30" s="395"/>
      <c r="AS30" s="395"/>
      <c r="AT30" s="395"/>
      <c r="AU30" s="395"/>
      <c r="AV30" s="395"/>
      <c r="AW30" s="395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395"/>
      <c r="BJ30" s="395"/>
      <c r="BK30" s="395"/>
      <c r="BL30" s="395"/>
      <c r="BM30" s="397"/>
      <c r="BN30" s="398"/>
      <c r="BO30" s="398"/>
      <c r="BP30" s="399"/>
      <c r="BQ30" s="399"/>
      <c r="BR30" s="400"/>
    </row>
    <row r="31" spans="1:70" s="371" customFormat="1">
      <c r="A31" s="383"/>
      <c r="D31" s="384"/>
      <c r="E31" s="385"/>
      <c r="F31" s="385"/>
      <c r="G31" s="385"/>
      <c r="H31" s="385"/>
      <c r="I31" s="385"/>
      <c r="K31" s="385"/>
      <c r="L31" s="385"/>
      <c r="M31" s="385"/>
      <c r="Q31" s="386"/>
      <c r="S31" s="385"/>
      <c r="T31" s="387"/>
      <c r="U31" s="388"/>
      <c r="V31" s="387"/>
      <c r="AA31" s="389"/>
      <c r="AB31" s="389"/>
      <c r="AC31" s="390"/>
      <c r="AD31" s="390"/>
      <c r="AE31" s="391"/>
      <c r="AF31" s="392"/>
      <c r="AG31" s="390"/>
      <c r="AH31" s="393"/>
      <c r="AI31" s="394"/>
      <c r="AJ31" s="395"/>
      <c r="AK31" s="394"/>
      <c r="AL31" s="394"/>
      <c r="AM31" s="394"/>
      <c r="AN31" s="394"/>
      <c r="AO31" s="394"/>
      <c r="AP31" s="395"/>
      <c r="AQ31" s="395"/>
      <c r="AR31" s="395"/>
      <c r="AS31" s="395"/>
      <c r="AT31" s="395"/>
      <c r="AU31" s="395"/>
      <c r="AV31" s="395"/>
      <c r="AW31" s="395"/>
      <c r="AX31" s="395"/>
      <c r="AY31" s="395"/>
      <c r="AZ31" s="395"/>
      <c r="BA31" s="395"/>
      <c r="BB31" s="395"/>
      <c r="BC31" s="395"/>
      <c r="BD31" s="395"/>
      <c r="BE31" s="395"/>
      <c r="BF31" s="395"/>
      <c r="BG31" s="395"/>
      <c r="BH31" s="395"/>
      <c r="BI31" s="395"/>
      <c r="BJ31" s="395"/>
      <c r="BK31" s="395"/>
      <c r="BL31" s="395"/>
      <c r="BM31" s="397"/>
      <c r="BN31" s="398"/>
      <c r="BO31" s="398"/>
      <c r="BP31" s="399"/>
      <c r="BQ31" s="399"/>
      <c r="BR31" s="400"/>
    </row>
    <row r="32" spans="1:70" s="371" customFormat="1">
      <c r="A32" s="383"/>
      <c r="D32" s="384"/>
      <c r="E32" s="385"/>
      <c r="F32" s="385"/>
      <c r="G32" s="385"/>
      <c r="H32" s="385"/>
      <c r="I32" s="385"/>
      <c r="K32" s="385"/>
      <c r="L32" s="385"/>
      <c r="M32" s="385"/>
      <c r="Q32" s="386"/>
      <c r="S32" s="385"/>
      <c r="T32" s="387"/>
      <c r="U32" s="388"/>
      <c r="V32" s="387"/>
      <c r="AA32" s="389"/>
      <c r="AB32" s="389"/>
      <c r="AC32" s="390"/>
      <c r="AD32" s="390"/>
      <c r="AE32" s="391"/>
      <c r="AF32" s="392"/>
      <c r="AG32" s="390"/>
      <c r="AH32" s="393"/>
      <c r="AI32" s="394"/>
      <c r="AJ32" s="395"/>
      <c r="AK32" s="394"/>
      <c r="AL32" s="394"/>
      <c r="AM32" s="394"/>
      <c r="AN32" s="394"/>
      <c r="AO32" s="394"/>
      <c r="AP32" s="395"/>
      <c r="AQ32" s="396"/>
      <c r="AR32" s="395"/>
      <c r="AS32" s="395"/>
      <c r="AT32" s="395"/>
      <c r="AU32" s="395"/>
      <c r="AV32" s="395"/>
      <c r="AW32" s="395"/>
      <c r="AX32" s="395"/>
      <c r="AY32" s="395"/>
      <c r="AZ32" s="395"/>
      <c r="BA32" s="395"/>
      <c r="BB32" s="395"/>
      <c r="BC32" s="395"/>
      <c r="BD32" s="395"/>
      <c r="BE32" s="395"/>
      <c r="BF32" s="395"/>
      <c r="BG32" s="395"/>
      <c r="BH32" s="395"/>
      <c r="BI32" s="395"/>
      <c r="BJ32" s="395"/>
      <c r="BK32" s="395"/>
      <c r="BL32" s="395"/>
      <c r="BM32" s="397"/>
      <c r="BN32" s="398"/>
      <c r="BO32" s="398"/>
      <c r="BP32" s="399"/>
      <c r="BQ32" s="399"/>
      <c r="BR32" s="400"/>
    </row>
    <row r="33" spans="1:70" s="371" customFormat="1">
      <c r="A33" s="383"/>
      <c r="D33" s="384"/>
      <c r="E33" s="385"/>
      <c r="F33" s="385"/>
      <c r="G33" s="385"/>
      <c r="H33" s="385"/>
      <c r="I33" s="385"/>
      <c r="K33" s="385"/>
      <c r="L33" s="385"/>
      <c r="M33" s="385"/>
      <c r="Q33" s="386"/>
      <c r="S33" s="385"/>
      <c r="T33" s="387"/>
      <c r="U33" s="388"/>
      <c r="V33" s="387"/>
      <c r="AA33" s="389"/>
      <c r="AB33" s="389"/>
      <c r="AC33" s="390"/>
      <c r="AD33" s="390"/>
      <c r="AE33" s="391"/>
      <c r="AF33" s="392"/>
      <c r="AG33" s="390"/>
      <c r="AH33" s="393"/>
      <c r="AI33" s="394"/>
      <c r="AJ33" s="395"/>
      <c r="AK33" s="394"/>
      <c r="AL33" s="394"/>
      <c r="AM33" s="394"/>
      <c r="AN33" s="394"/>
      <c r="AO33" s="394"/>
      <c r="AP33" s="395"/>
      <c r="AQ33" s="395"/>
      <c r="AR33" s="395"/>
      <c r="AS33" s="395"/>
      <c r="AT33" s="395"/>
      <c r="AU33" s="395"/>
      <c r="AV33" s="395"/>
      <c r="AW33" s="395"/>
      <c r="AX33" s="395"/>
      <c r="AY33" s="395"/>
      <c r="AZ33" s="395"/>
      <c r="BA33" s="395"/>
      <c r="BB33" s="395"/>
      <c r="BC33" s="395"/>
      <c r="BD33" s="395"/>
      <c r="BE33" s="395"/>
      <c r="BF33" s="395"/>
      <c r="BG33" s="395"/>
      <c r="BH33" s="395"/>
      <c r="BI33" s="395"/>
      <c r="BJ33" s="395"/>
      <c r="BK33" s="395"/>
      <c r="BL33" s="395"/>
      <c r="BM33" s="397"/>
      <c r="BN33" s="398"/>
      <c r="BO33" s="398"/>
      <c r="BP33" s="399"/>
      <c r="BQ33" s="399"/>
      <c r="BR33" s="400"/>
    </row>
    <row r="34" spans="1:70" s="371" customFormat="1">
      <c r="A34" s="383"/>
      <c r="D34" s="384"/>
      <c r="E34" s="385"/>
      <c r="F34" s="385"/>
      <c r="G34" s="385"/>
      <c r="H34" s="385"/>
      <c r="I34" s="385"/>
      <c r="K34" s="385"/>
      <c r="L34" s="385"/>
      <c r="M34" s="385"/>
      <c r="Q34" s="386"/>
      <c r="S34" s="385"/>
      <c r="T34" s="387"/>
      <c r="U34" s="388"/>
      <c r="V34" s="387"/>
      <c r="AA34" s="389"/>
      <c r="AB34" s="389"/>
      <c r="AC34" s="390"/>
      <c r="AD34" s="390"/>
      <c r="AE34" s="391"/>
      <c r="AF34" s="392"/>
      <c r="AG34" s="390"/>
      <c r="AH34" s="393"/>
      <c r="AI34" s="394"/>
      <c r="AJ34" s="395"/>
      <c r="AK34" s="394"/>
      <c r="AL34" s="394"/>
      <c r="AM34" s="394"/>
      <c r="AN34" s="394"/>
      <c r="AO34" s="394"/>
      <c r="AP34" s="395"/>
      <c r="AQ34" s="395"/>
      <c r="AR34" s="395"/>
      <c r="AS34" s="395"/>
      <c r="AT34" s="395"/>
      <c r="AU34" s="395"/>
      <c r="AV34" s="395"/>
      <c r="AW34" s="395"/>
      <c r="AX34" s="395"/>
      <c r="AY34" s="395"/>
      <c r="AZ34" s="395"/>
      <c r="BA34" s="395"/>
      <c r="BB34" s="395"/>
      <c r="BC34" s="395"/>
      <c r="BD34" s="395"/>
      <c r="BE34" s="395"/>
      <c r="BF34" s="395"/>
      <c r="BG34" s="395"/>
      <c r="BH34" s="395"/>
      <c r="BI34" s="395"/>
      <c r="BJ34" s="395"/>
      <c r="BK34" s="395"/>
      <c r="BL34" s="395"/>
      <c r="BM34" s="397"/>
      <c r="BN34" s="398"/>
      <c r="BO34" s="398"/>
      <c r="BP34" s="399"/>
      <c r="BQ34" s="399"/>
      <c r="BR34" s="400"/>
    </row>
    <row r="35" spans="1:70" s="371" customFormat="1">
      <c r="A35" s="383"/>
      <c r="D35" s="384"/>
      <c r="E35" s="385"/>
      <c r="F35" s="385"/>
      <c r="G35" s="385"/>
      <c r="H35" s="385"/>
      <c r="I35" s="385"/>
      <c r="K35" s="385"/>
      <c r="L35" s="385"/>
      <c r="M35" s="385"/>
      <c r="Q35" s="386"/>
      <c r="S35" s="385"/>
      <c r="T35" s="387"/>
      <c r="U35" s="388"/>
      <c r="V35" s="387"/>
      <c r="AA35" s="389"/>
      <c r="AB35" s="389"/>
      <c r="AC35" s="390"/>
      <c r="AD35" s="390"/>
      <c r="AE35" s="391"/>
      <c r="AF35" s="392"/>
      <c r="AG35" s="390"/>
      <c r="AH35" s="393"/>
      <c r="AI35" s="394"/>
      <c r="AJ35" s="395"/>
      <c r="AK35" s="394"/>
      <c r="AL35" s="394"/>
      <c r="AM35" s="394"/>
      <c r="AN35" s="394"/>
      <c r="AO35" s="394"/>
      <c r="AP35" s="395"/>
      <c r="AQ35" s="395"/>
      <c r="AR35" s="395"/>
      <c r="AS35" s="395"/>
      <c r="AT35" s="395"/>
      <c r="AU35" s="395"/>
      <c r="AV35" s="395"/>
      <c r="AW35" s="395"/>
      <c r="AX35" s="395"/>
      <c r="AY35" s="395"/>
      <c r="AZ35" s="395"/>
      <c r="BA35" s="395"/>
      <c r="BB35" s="395"/>
      <c r="BC35" s="395"/>
      <c r="BD35" s="395"/>
      <c r="BE35" s="395"/>
      <c r="BF35" s="395"/>
      <c r="BG35" s="395"/>
      <c r="BH35" s="395"/>
      <c r="BI35" s="395"/>
      <c r="BJ35" s="395"/>
      <c r="BK35" s="395"/>
      <c r="BL35" s="395"/>
      <c r="BM35" s="397"/>
      <c r="BN35" s="398"/>
      <c r="BO35" s="398"/>
      <c r="BP35" s="399"/>
      <c r="BQ35" s="399"/>
      <c r="BR35" s="400"/>
    </row>
    <row r="36" spans="1:70" s="371" customFormat="1">
      <c r="A36" s="383"/>
      <c r="D36" s="384"/>
      <c r="E36" s="385"/>
      <c r="F36" s="385"/>
      <c r="G36" s="385"/>
      <c r="H36" s="385"/>
      <c r="I36" s="385"/>
      <c r="K36" s="385"/>
      <c r="L36" s="385"/>
      <c r="M36" s="385"/>
      <c r="Q36" s="386"/>
      <c r="S36" s="385"/>
      <c r="T36" s="387"/>
      <c r="U36" s="388"/>
      <c r="V36" s="387"/>
      <c r="AA36" s="389"/>
      <c r="AB36" s="389"/>
      <c r="AC36" s="390"/>
      <c r="AD36" s="390"/>
      <c r="AE36" s="391"/>
      <c r="AF36" s="392"/>
      <c r="AG36" s="390"/>
      <c r="AH36" s="393"/>
      <c r="AI36" s="394"/>
      <c r="AJ36" s="395"/>
      <c r="AK36" s="394"/>
      <c r="AL36" s="394"/>
      <c r="AM36" s="394"/>
      <c r="AN36" s="394"/>
      <c r="AO36" s="394"/>
      <c r="AP36" s="395"/>
      <c r="AQ36" s="395"/>
      <c r="AR36" s="395"/>
      <c r="AS36" s="395"/>
      <c r="AT36" s="395"/>
      <c r="AU36" s="395"/>
      <c r="AV36" s="395"/>
      <c r="AW36" s="395"/>
      <c r="AX36" s="395"/>
      <c r="AY36" s="395"/>
      <c r="AZ36" s="395"/>
      <c r="BA36" s="395"/>
      <c r="BB36" s="395"/>
      <c r="BC36" s="395"/>
      <c r="BD36" s="395"/>
      <c r="BE36" s="395"/>
      <c r="BF36" s="395"/>
      <c r="BG36" s="395"/>
      <c r="BH36" s="395"/>
      <c r="BI36" s="395"/>
      <c r="BJ36" s="395"/>
      <c r="BK36" s="395"/>
      <c r="BL36" s="395"/>
      <c r="BM36" s="397"/>
      <c r="BN36" s="398"/>
      <c r="BO36" s="398"/>
      <c r="BP36" s="399"/>
      <c r="BQ36" s="399"/>
      <c r="BR36" s="400"/>
    </row>
    <row r="37" spans="1:70" s="371" customFormat="1">
      <c r="A37" s="383"/>
      <c r="D37" s="384"/>
      <c r="E37" s="385"/>
      <c r="F37" s="385"/>
      <c r="G37" s="385"/>
      <c r="H37" s="385"/>
      <c r="I37" s="385"/>
      <c r="K37" s="385"/>
      <c r="L37" s="385"/>
      <c r="M37" s="385"/>
      <c r="Q37" s="386"/>
      <c r="S37" s="385"/>
      <c r="T37" s="387"/>
      <c r="U37" s="388"/>
      <c r="V37" s="387"/>
      <c r="AA37" s="389"/>
      <c r="AB37" s="389"/>
      <c r="AC37" s="390"/>
      <c r="AD37" s="390"/>
      <c r="AE37" s="391"/>
      <c r="AF37" s="392"/>
      <c r="AG37" s="390"/>
      <c r="AH37" s="393"/>
      <c r="AI37" s="394"/>
      <c r="AJ37" s="395"/>
      <c r="AK37" s="394"/>
      <c r="AL37" s="394"/>
      <c r="AM37" s="394"/>
      <c r="AN37" s="394"/>
      <c r="AO37" s="394"/>
      <c r="AP37" s="395"/>
      <c r="AQ37" s="395"/>
      <c r="AR37" s="395"/>
      <c r="AS37" s="395"/>
      <c r="AT37" s="395"/>
      <c r="AU37" s="395"/>
      <c r="AV37" s="395"/>
      <c r="AW37" s="395"/>
      <c r="AX37" s="395"/>
      <c r="AY37" s="395"/>
      <c r="AZ37" s="395"/>
      <c r="BA37" s="395"/>
      <c r="BB37" s="395"/>
      <c r="BC37" s="395"/>
      <c r="BD37" s="395"/>
      <c r="BE37" s="395"/>
      <c r="BF37" s="395"/>
      <c r="BG37" s="395"/>
      <c r="BH37" s="395"/>
      <c r="BI37" s="395"/>
      <c r="BJ37" s="395"/>
      <c r="BK37" s="395"/>
      <c r="BL37" s="395"/>
      <c r="BM37" s="397"/>
      <c r="BN37" s="398"/>
      <c r="BO37" s="398"/>
      <c r="BP37" s="399"/>
      <c r="BQ37" s="399"/>
      <c r="BR37" s="400"/>
    </row>
    <row r="38" spans="1:70" s="371" customFormat="1">
      <c r="A38" s="383"/>
      <c r="D38" s="384"/>
      <c r="E38" s="385"/>
      <c r="F38" s="385"/>
      <c r="G38" s="385"/>
      <c r="H38" s="385"/>
      <c r="I38" s="385"/>
      <c r="K38" s="385"/>
      <c r="L38" s="385"/>
      <c r="M38" s="385"/>
      <c r="Q38" s="386"/>
      <c r="S38" s="385"/>
      <c r="T38" s="387"/>
      <c r="U38" s="388"/>
      <c r="V38" s="387"/>
      <c r="AA38" s="389"/>
      <c r="AB38" s="389"/>
      <c r="AC38" s="390"/>
      <c r="AD38" s="390"/>
      <c r="AE38" s="391"/>
      <c r="AF38" s="392"/>
      <c r="AG38" s="390"/>
      <c r="AH38" s="393"/>
      <c r="AI38" s="394"/>
      <c r="AJ38" s="395"/>
      <c r="AK38" s="394"/>
      <c r="AL38" s="394"/>
      <c r="AM38" s="394"/>
      <c r="AN38" s="394"/>
      <c r="AO38" s="394"/>
      <c r="AP38" s="395"/>
      <c r="AQ38" s="395"/>
      <c r="AR38" s="395"/>
      <c r="AS38" s="395"/>
      <c r="AT38" s="395"/>
      <c r="AU38" s="395"/>
      <c r="AV38" s="395"/>
      <c r="AW38" s="395"/>
      <c r="AX38" s="395"/>
      <c r="AY38" s="395"/>
      <c r="AZ38" s="395"/>
      <c r="BA38" s="395"/>
      <c r="BB38" s="395"/>
      <c r="BC38" s="395"/>
      <c r="BD38" s="395"/>
      <c r="BE38" s="395"/>
      <c r="BF38" s="395"/>
      <c r="BG38" s="395"/>
      <c r="BH38" s="395"/>
      <c r="BI38" s="395"/>
      <c r="BJ38" s="395"/>
      <c r="BK38" s="395"/>
      <c r="BL38" s="395"/>
      <c r="BM38" s="397"/>
      <c r="BN38" s="398"/>
      <c r="BO38" s="398"/>
      <c r="BP38" s="399"/>
      <c r="BQ38" s="399"/>
      <c r="BR38" s="400"/>
    </row>
    <row r="39" spans="1:70" s="371" customFormat="1">
      <c r="A39" s="383"/>
      <c r="D39" s="384"/>
      <c r="E39" s="385"/>
      <c r="F39" s="385"/>
      <c r="G39" s="385"/>
      <c r="H39" s="385"/>
      <c r="I39" s="385"/>
      <c r="K39" s="385"/>
      <c r="L39" s="385"/>
      <c r="M39" s="385"/>
      <c r="Q39" s="386"/>
      <c r="S39" s="385"/>
      <c r="T39" s="387"/>
      <c r="U39" s="388"/>
      <c r="V39" s="387"/>
      <c r="AA39" s="389"/>
      <c r="AB39" s="389"/>
      <c r="AC39" s="390"/>
      <c r="AD39" s="390"/>
      <c r="AE39" s="391"/>
      <c r="AF39" s="392"/>
      <c r="AG39" s="390"/>
      <c r="AH39" s="393"/>
      <c r="AI39" s="394"/>
      <c r="AJ39" s="395"/>
      <c r="AK39" s="394"/>
      <c r="AL39" s="394"/>
      <c r="AM39" s="394"/>
      <c r="AN39" s="394"/>
      <c r="AO39" s="394"/>
      <c r="AP39" s="395"/>
      <c r="AQ39" s="396"/>
      <c r="AR39" s="395"/>
      <c r="AS39" s="395"/>
      <c r="AT39" s="395"/>
      <c r="AU39" s="395"/>
      <c r="AV39" s="395"/>
      <c r="AW39" s="395"/>
      <c r="AX39" s="395"/>
      <c r="AY39" s="395"/>
      <c r="AZ39" s="395"/>
      <c r="BA39" s="395"/>
      <c r="BB39" s="395"/>
      <c r="BC39" s="395"/>
      <c r="BD39" s="395"/>
      <c r="BE39" s="395"/>
      <c r="BF39" s="395"/>
      <c r="BG39" s="395"/>
      <c r="BH39" s="395"/>
      <c r="BI39" s="395"/>
      <c r="BJ39" s="395"/>
      <c r="BK39" s="395"/>
      <c r="BL39" s="395"/>
      <c r="BM39" s="397"/>
      <c r="BN39" s="398"/>
      <c r="BO39" s="398"/>
      <c r="BP39" s="399"/>
      <c r="BQ39" s="399"/>
      <c r="BR39" s="400"/>
    </row>
    <row r="40" spans="1:70" s="371" customFormat="1">
      <c r="A40" s="383"/>
      <c r="D40" s="384"/>
      <c r="E40" s="385"/>
      <c r="F40" s="385"/>
      <c r="G40" s="385"/>
      <c r="H40" s="385"/>
      <c r="I40" s="385"/>
      <c r="K40" s="385"/>
      <c r="L40" s="385"/>
      <c r="M40" s="385"/>
      <c r="Q40" s="386"/>
      <c r="S40" s="385"/>
      <c r="T40" s="387"/>
      <c r="U40" s="388"/>
      <c r="V40" s="387"/>
      <c r="AA40" s="389"/>
      <c r="AB40" s="389"/>
      <c r="AC40" s="390"/>
      <c r="AD40" s="390"/>
      <c r="AE40" s="391"/>
      <c r="AF40" s="392"/>
      <c r="AG40" s="390"/>
      <c r="AH40" s="393"/>
      <c r="AI40" s="394"/>
      <c r="AJ40" s="395"/>
      <c r="AK40" s="394"/>
      <c r="AL40" s="394"/>
      <c r="AM40" s="394"/>
      <c r="AN40" s="394"/>
      <c r="AO40" s="394"/>
      <c r="AP40" s="395"/>
      <c r="AQ40" s="396"/>
      <c r="AR40" s="395"/>
      <c r="AS40" s="395"/>
      <c r="AT40" s="395"/>
      <c r="AU40" s="395"/>
      <c r="AV40" s="395"/>
      <c r="AW40" s="395"/>
      <c r="AX40" s="395"/>
      <c r="AY40" s="395"/>
      <c r="AZ40" s="395"/>
      <c r="BA40" s="395"/>
      <c r="BB40" s="395"/>
      <c r="BC40" s="395"/>
      <c r="BD40" s="395"/>
      <c r="BE40" s="395"/>
      <c r="BF40" s="395"/>
      <c r="BG40" s="395"/>
      <c r="BH40" s="395"/>
      <c r="BI40" s="395"/>
      <c r="BJ40" s="395"/>
      <c r="BK40" s="395"/>
      <c r="BL40" s="395"/>
      <c r="BM40" s="397"/>
      <c r="BN40" s="398"/>
      <c r="BO40" s="398"/>
      <c r="BP40" s="399"/>
      <c r="BQ40" s="399"/>
      <c r="BR40" s="400"/>
    </row>
    <row r="41" spans="1:70" s="371" customFormat="1">
      <c r="A41" s="383"/>
      <c r="D41" s="384"/>
      <c r="E41" s="385"/>
      <c r="F41" s="385"/>
      <c r="G41" s="385"/>
      <c r="H41" s="385"/>
      <c r="I41" s="385"/>
      <c r="K41" s="385"/>
      <c r="L41" s="385"/>
      <c r="M41" s="385"/>
      <c r="Q41" s="386"/>
      <c r="S41" s="385"/>
      <c r="T41" s="387"/>
      <c r="U41" s="388"/>
      <c r="V41" s="387"/>
      <c r="AA41" s="389"/>
      <c r="AB41" s="389"/>
      <c r="AC41" s="390"/>
      <c r="AD41" s="390"/>
      <c r="AE41" s="391"/>
      <c r="AF41" s="392"/>
      <c r="AG41" s="390"/>
      <c r="AH41" s="393"/>
      <c r="AI41" s="394"/>
      <c r="AJ41" s="395"/>
      <c r="AK41" s="394"/>
      <c r="AL41" s="394"/>
      <c r="AM41" s="394"/>
      <c r="AN41" s="394"/>
      <c r="AO41" s="394"/>
      <c r="AP41" s="395"/>
      <c r="AQ41" s="396"/>
      <c r="AR41" s="395"/>
      <c r="AS41" s="395"/>
      <c r="AT41" s="395"/>
      <c r="AU41" s="395"/>
      <c r="AV41" s="395"/>
      <c r="AW41" s="395"/>
      <c r="AX41" s="395"/>
      <c r="AY41" s="395"/>
      <c r="AZ41" s="395"/>
      <c r="BA41" s="395"/>
      <c r="BB41" s="395"/>
      <c r="BC41" s="395"/>
      <c r="BD41" s="395"/>
      <c r="BE41" s="395"/>
      <c r="BF41" s="395"/>
      <c r="BG41" s="395"/>
      <c r="BH41" s="395"/>
      <c r="BI41" s="395"/>
      <c r="BJ41" s="395"/>
      <c r="BK41" s="395"/>
      <c r="BL41" s="395"/>
      <c r="BM41" s="397"/>
      <c r="BN41" s="398"/>
      <c r="BO41" s="398"/>
      <c r="BP41" s="399"/>
      <c r="BQ41" s="399"/>
      <c r="BR41" s="400"/>
    </row>
    <row r="42" spans="1:70" s="371" customFormat="1">
      <c r="A42" s="383"/>
      <c r="D42" s="384"/>
      <c r="E42" s="385"/>
      <c r="F42" s="385"/>
      <c r="G42" s="385"/>
      <c r="H42" s="385"/>
      <c r="I42" s="385"/>
      <c r="K42" s="385"/>
      <c r="L42" s="385"/>
      <c r="M42" s="385"/>
      <c r="Q42" s="386"/>
      <c r="S42" s="385"/>
      <c r="T42" s="387"/>
      <c r="U42" s="388"/>
      <c r="V42" s="387"/>
      <c r="AA42" s="389"/>
      <c r="AB42" s="389"/>
      <c r="AC42" s="390"/>
      <c r="AD42" s="390"/>
      <c r="AE42" s="391"/>
      <c r="AF42" s="392"/>
      <c r="AG42" s="390"/>
      <c r="AH42" s="393"/>
      <c r="AI42" s="394"/>
      <c r="AJ42" s="395"/>
      <c r="AK42" s="394"/>
      <c r="AL42" s="394"/>
      <c r="AM42" s="394"/>
      <c r="AN42" s="394"/>
      <c r="AO42" s="394"/>
      <c r="AP42" s="395"/>
      <c r="AQ42" s="395"/>
      <c r="AR42" s="395"/>
      <c r="AS42" s="395"/>
      <c r="AT42" s="395"/>
      <c r="AU42" s="395"/>
      <c r="AV42" s="395"/>
      <c r="AW42" s="395"/>
      <c r="AX42" s="395"/>
      <c r="AY42" s="395"/>
      <c r="AZ42" s="395"/>
      <c r="BA42" s="395"/>
      <c r="BB42" s="395"/>
      <c r="BC42" s="395"/>
      <c r="BD42" s="395"/>
      <c r="BE42" s="395"/>
      <c r="BF42" s="395"/>
      <c r="BG42" s="395"/>
      <c r="BH42" s="395"/>
      <c r="BI42" s="395"/>
      <c r="BJ42" s="395"/>
      <c r="BK42" s="395"/>
      <c r="BL42" s="395"/>
      <c r="BM42" s="397"/>
      <c r="BN42" s="398"/>
      <c r="BO42" s="398"/>
      <c r="BP42" s="399"/>
      <c r="BQ42" s="399"/>
      <c r="BR42" s="400"/>
    </row>
    <row r="43" spans="1:70" s="371" customFormat="1">
      <c r="A43" s="383"/>
      <c r="D43" s="384"/>
      <c r="E43" s="385"/>
      <c r="F43" s="385"/>
      <c r="G43" s="385"/>
      <c r="H43" s="385"/>
      <c r="I43" s="385"/>
      <c r="K43" s="385"/>
      <c r="L43" s="385"/>
      <c r="M43" s="385"/>
      <c r="Q43" s="386"/>
      <c r="S43" s="385"/>
      <c r="T43" s="387"/>
      <c r="U43" s="388"/>
      <c r="V43" s="387"/>
      <c r="AA43" s="389"/>
      <c r="AB43" s="389"/>
      <c r="AC43" s="390"/>
      <c r="AD43" s="390"/>
      <c r="AE43" s="391"/>
      <c r="AF43" s="392"/>
      <c r="AG43" s="390"/>
      <c r="AH43" s="393"/>
      <c r="AI43" s="394"/>
      <c r="AJ43" s="395"/>
      <c r="AK43" s="394"/>
      <c r="AL43" s="394"/>
      <c r="AM43" s="394"/>
      <c r="AN43" s="394"/>
      <c r="AO43" s="394"/>
      <c r="AP43" s="395"/>
      <c r="AQ43" s="395"/>
      <c r="AR43" s="395"/>
      <c r="AS43" s="395"/>
      <c r="AT43" s="395"/>
      <c r="AU43" s="395"/>
      <c r="AV43" s="395"/>
      <c r="AW43" s="395"/>
      <c r="AX43" s="395"/>
      <c r="AY43" s="395"/>
      <c r="AZ43" s="395"/>
      <c r="BA43" s="395"/>
      <c r="BB43" s="395"/>
      <c r="BC43" s="395"/>
      <c r="BD43" s="395"/>
      <c r="BE43" s="395"/>
      <c r="BF43" s="395"/>
      <c r="BG43" s="395"/>
      <c r="BH43" s="395"/>
      <c r="BI43" s="395"/>
      <c r="BJ43" s="395"/>
      <c r="BK43" s="395"/>
      <c r="BL43" s="395"/>
      <c r="BM43" s="397"/>
      <c r="BN43" s="398"/>
      <c r="BO43" s="398"/>
      <c r="BP43" s="399"/>
      <c r="BQ43" s="399"/>
      <c r="BR43" s="400"/>
    </row>
    <row r="44" spans="1:70" s="371" customFormat="1">
      <c r="A44" s="383"/>
      <c r="D44" s="384"/>
      <c r="E44" s="385"/>
      <c r="F44" s="385"/>
      <c r="G44" s="385"/>
      <c r="H44" s="385"/>
      <c r="I44" s="385"/>
      <c r="K44" s="385"/>
      <c r="L44" s="385"/>
      <c r="M44" s="385"/>
      <c r="Q44" s="386"/>
      <c r="S44" s="385"/>
      <c r="T44" s="387"/>
      <c r="U44" s="388"/>
      <c r="V44" s="387"/>
      <c r="AA44" s="389"/>
      <c r="AB44" s="389"/>
      <c r="AC44" s="390"/>
      <c r="AD44" s="390"/>
      <c r="AE44" s="391"/>
      <c r="AF44" s="392"/>
      <c r="AG44" s="390"/>
      <c r="AH44" s="393"/>
      <c r="AI44" s="394"/>
      <c r="AJ44" s="395"/>
      <c r="AK44" s="394"/>
      <c r="AL44" s="394"/>
      <c r="AM44" s="394"/>
      <c r="AN44" s="394"/>
      <c r="AO44" s="394"/>
      <c r="AP44" s="395"/>
      <c r="AQ44" s="395"/>
      <c r="AR44" s="395"/>
      <c r="AS44" s="395"/>
      <c r="AT44" s="395"/>
      <c r="AU44" s="395"/>
      <c r="AV44" s="395"/>
      <c r="AW44" s="395"/>
      <c r="AX44" s="395"/>
      <c r="AY44" s="395"/>
      <c r="AZ44" s="395"/>
      <c r="BA44" s="395"/>
      <c r="BB44" s="395"/>
      <c r="BC44" s="395"/>
      <c r="BD44" s="395"/>
      <c r="BE44" s="395"/>
      <c r="BF44" s="395"/>
      <c r="BG44" s="395"/>
      <c r="BH44" s="395"/>
      <c r="BI44" s="395"/>
      <c r="BJ44" s="395"/>
      <c r="BK44" s="395"/>
      <c r="BL44" s="395"/>
      <c r="BM44" s="397"/>
      <c r="BN44" s="398"/>
      <c r="BO44" s="398"/>
      <c r="BP44" s="399"/>
      <c r="BQ44" s="399"/>
      <c r="BR44" s="400"/>
    </row>
    <row r="45" spans="1:70" s="371" customFormat="1">
      <c r="A45" s="383"/>
      <c r="D45" s="384"/>
      <c r="E45" s="385"/>
      <c r="F45" s="385"/>
      <c r="G45" s="385"/>
      <c r="H45" s="385"/>
      <c r="I45" s="385"/>
      <c r="K45" s="385"/>
      <c r="L45" s="385"/>
      <c r="M45" s="385"/>
      <c r="Q45" s="401"/>
      <c r="S45" s="385"/>
      <c r="T45" s="387"/>
      <c r="U45" s="388"/>
      <c r="V45" s="387"/>
      <c r="AA45" s="389"/>
      <c r="AB45" s="389"/>
      <c r="AC45" s="390"/>
      <c r="AD45" s="390"/>
      <c r="AE45" s="391"/>
      <c r="AF45" s="392"/>
      <c r="AG45" s="390"/>
      <c r="AH45" s="393"/>
      <c r="AI45" s="394"/>
      <c r="AJ45" s="395"/>
      <c r="AK45" s="394"/>
      <c r="AL45" s="394"/>
      <c r="AM45" s="394"/>
      <c r="AN45" s="394"/>
      <c r="AO45" s="394"/>
      <c r="AP45" s="395"/>
      <c r="AQ45" s="396"/>
      <c r="AR45" s="395"/>
      <c r="AS45" s="395"/>
      <c r="AT45" s="395"/>
      <c r="AU45" s="395"/>
      <c r="AV45" s="395"/>
      <c r="AW45" s="395"/>
      <c r="AX45" s="395"/>
      <c r="AY45" s="395"/>
      <c r="AZ45" s="395"/>
      <c r="BA45" s="395"/>
      <c r="BB45" s="395"/>
      <c r="BC45" s="395"/>
      <c r="BD45" s="395"/>
      <c r="BE45" s="395"/>
      <c r="BF45" s="395"/>
      <c r="BG45" s="395"/>
      <c r="BH45" s="395"/>
      <c r="BI45" s="395"/>
      <c r="BJ45" s="395"/>
      <c r="BK45" s="395"/>
      <c r="BL45" s="395"/>
      <c r="BM45" s="397"/>
      <c r="BN45" s="398"/>
      <c r="BO45" s="398"/>
      <c r="BP45" s="399"/>
      <c r="BQ45" s="399"/>
      <c r="BR45" s="400"/>
    </row>
    <row r="46" spans="1:70" s="371" customFormat="1">
      <c r="A46" s="383"/>
      <c r="D46" s="384"/>
      <c r="E46" s="385"/>
      <c r="F46" s="385"/>
      <c r="G46" s="385"/>
      <c r="H46" s="385"/>
      <c r="I46" s="385"/>
      <c r="K46" s="385"/>
      <c r="L46" s="385"/>
      <c r="M46" s="385"/>
      <c r="Q46" s="401"/>
      <c r="S46" s="385"/>
      <c r="T46" s="387"/>
      <c r="U46" s="388"/>
      <c r="V46" s="387"/>
      <c r="AA46" s="389"/>
      <c r="AB46" s="389"/>
      <c r="AC46" s="390"/>
      <c r="AD46" s="390"/>
      <c r="AE46" s="391"/>
      <c r="AF46" s="392"/>
      <c r="AG46" s="390"/>
      <c r="AH46" s="393"/>
      <c r="AI46" s="394"/>
      <c r="AJ46" s="395"/>
      <c r="AK46" s="394"/>
      <c r="AL46" s="394"/>
      <c r="AM46" s="394"/>
      <c r="AN46" s="394"/>
      <c r="AO46" s="394"/>
      <c r="AP46" s="395"/>
      <c r="AQ46" s="396"/>
      <c r="AR46" s="395"/>
      <c r="AS46" s="395"/>
      <c r="AT46" s="395"/>
      <c r="AU46" s="395"/>
      <c r="AV46" s="395"/>
      <c r="AW46" s="395"/>
      <c r="AX46" s="395"/>
      <c r="AY46" s="395"/>
      <c r="AZ46" s="395"/>
      <c r="BA46" s="395"/>
      <c r="BB46" s="395"/>
      <c r="BC46" s="395"/>
      <c r="BD46" s="395"/>
      <c r="BE46" s="395"/>
      <c r="BF46" s="395"/>
      <c r="BG46" s="395"/>
      <c r="BH46" s="395"/>
      <c r="BI46" s="395"/>
      <c r="BJ46" s="395"/>
      <c r="BK46" s="395"/>
      <c r="BL46" s="395"/>
      <c r="BM46" s="397"/>
      <c r="BN46" s="398"/>
      <c r="BO46" s="398"/>
      <c r="BP46" s="399"/>
      <c r="BQ46" s="399"/>
      <c r="BR46" s="400"/>
    </row>
    <row r="47" spans="1:70" s="371" customFormat="1">
      <c r="A47" s="383"/>
      <c r="D47" s="384"/>
      <c r="E47" s="385"/>
      <c r="F47" s="385"/>
      <c r="G47" s="385"/>
      <c r="H47" s="385"/>
      <c r="I47" s="385"/>
      <c r="K47" s="385"/>
      <c r="L47" s="385"/>
      <c r="M47" s="385"/>
      <c r="Q47" s="386"/>
      <c r="S47" s="385"/>
      <c r="T47" s="387"/>
      <c r="U47" s="388"/>
      <c r="V47" s="387"/>
      <c r="AA47" s="389"/>
      <c r="AB47" s="389"/>
      <c r="AC47" s="390"/>
      <c r="AD47" s="390"/>
      <c r="AE47" s="391"/>
      <c r="AF47" s="392"/>
      <c r="AG47" s="390"/>
      <c r="AH47" s="393"/>
      <c r="AI47" s="394"/>
      <c r="AJ47" s="395"/>
      <c r="AK47" s="394"/>
      <c r="AL47" s="394"/>
      <c r="AM47" s="394"/>
      <c r="AN47" s="394"/>
      <c r="AO47" s="394"/>
      <c r="AP47" s="395"/>
      <c r="AQ47" s="396"/>
      <c r="AR47" s="395"/>
      <c r="AS47" s="395"/>
      <c r="AT47" s="395"/>
      <c r="AU47" s="395"/>
      <c r="AV47" s="395"/>
      <c r="AW47" s="395"/>
      <c r="AX47" s="395"/>
      <c r="AY47" s="395"/>
      <c r="AZ47" s="395"/>
      <c r="BA47" s="395"/>
      <c r="BB47" s="395"/>
      <c r="BC47" s="395"/>
      <c r="BD47" s="395"/>
      <c r="BE47" s="395"/>
      <c r="BF47" s="395"/>
      <c r="BG47" s="395"/>
      <c r="BH47" s="395"/>
      <c r="BI47" s="395"/>
      <c r="BJ47" s="395"/>
      <c r="BK47" s="395"/>
      <c r="BL47" s="395"/>
      <c r="BM47" s="397"/>
      <c r="BN47" s="398"/>
      <c r="BO47" s="398"/>
      <c r="BP47" s="399"/>
      <c r="BQ47" s="399"/>
      <c r="BR47" s="400"/>
    </row>
    <row r="48" spans="1:70" s="371" customFormat="1">
      <c r="A48" s="383"/>
      <c r="D48" s="384"/>
      <c r="E48" s="385"/>
      <c r="F48" s="385"/>
      <c r="G48" s="385"/>
      <c r="H48" s="385"/>
      <c r="I48" s="385"/>
      <c r="K48" s="385"/>
      <c r="L48" s="385"/>
      <c r="M48" s="385"/>
      <c r="Q48" s="386"/>
      <c r="S48" s="385"/>
      <c r="T48" s="387"/>
      <c r="U48" s="388"/>
      <c r="V48" s="387"/>
      <c r="AA48" s="389"/>
      <c r="AB48" s="389"/>
      <c r="AC48" s="390"/>
      <c r="AD48" s="390"/>
      <c r="AE48" s="391"/>
      <c r="AF48" s="392"/>
      <c r="AG48" s="390"/>
      <c r="AH48" s="393"/>
      <c r="AI48" s="394"/>
      <c r="AJ48" s="395"/>
      <c r="AK48" s="394"/>
      <c r="AL48" s="394"/>
      <c r="AM48" s="394"/>
      <c r="AN48" s="394"/>
      <c r="AO48" s="394"/>
      <c r="AP48" s="395"/>
      <c r="AQ48" s="396"/>
      <c r="AR48" s="395"/>
      <c r="AS48" s="395"/>
      <c r="AT48" s="395"/>
      <c r="AU48" s="395"/>
      <c r="AV48" s="395"/>
      <c r="AW48" s="395"/>
      <c r="AX48" s="395"/>
      <c r="AY48" s="395"/>
      <c r="AZ48" s="395"/>
      <c r="BA48" s="395"/>
      <c r="BB48" s="395"/>
      <c r="BC48" s="395"/>
      <c r="BD48" s="395"/>
      <c r="BE48" s="395"/>
      <c r="BF48" s="395"/>
      <c r="BG48" s="395"/>
      <c r="BH48" s="395"/>
      <c r="BI48" s="395"/>
      <c r="BJ48" s="395"/>
      <c r="BK48" s="395"/>
      <c r="BL48" s="395"/>
      <c r="BM48" s="397"/>
      <c r="BN48" s="398"/>
      <c r="BO48" s="398"/>
      <c r="BP48" s="399"/>
      <c r="BQ48" s="399"/>
      <c r="BR48" s="400"/>
    </row>
    <row r="49" spans="1:70" s="371" customFormat="1">
      <c r="A49" s="383"/>
      <c r="D49" s="384"/>
      <c r="E49" s="385"/>
      <c r="F49" s="385"/>
      <c r="G49" s="385"/>
      <c r="H49" s="385"/>
      <c r="I49" s="385"/>
      <c r="K49" s="385"/>
      <c r="L49" s="385"/>
      <c r="M49" s="385"/>
      <c r="Q49" s="386"/>
      <c r="S49" s="385"/>
      <c r="T49" s="387"/>
      <c r="U49" s="388"/>
      <c r="V49" s="387"/>
      <c r="AA49" s="389"/>
      <c r="AB49" s="389"/>
      <c r="AC49" s="390"/>
      <c r="AD49" s="390"/>
      <c r="AE49" s="391"/>
      <c r="AF49" s="392"/>
      <c r="AG49" s="390"/>
      <c r="AH49" s="393"/>
      <c r="AI49" s="394"/>
      <c r="AJ49" s="395"/>
      <c r="AK49" s="394"/>
      <c r="AL49" s="394"/>
      <c r="AM49" s="394"/>
      <c r="AN49" s="394"/>
      <c r="AO49" s="394"/>
      <c r="AP49" s="395"/>
      <c r="AQ49" s="395"/>
      <c r="AR49" s="395"/>
      <c r="AS49" s="395"/>
      <c r="AT49" s="395"/>
      <c r="AU49" s="395"/>
      <c r="AV49" s="395"/>
      <c r="AW49" s="395"/>
      <c r="AX49" s="395"/>
      <c r="AY49" s="395"/>
      <c r="AZ49" s="395"/>
      <c r="BA49" s="395"/>
      <c r="BB49" s="395"/>
      <c r="BC49" s="395"/>
      <c r="BD49" s="395"/>
      <c r="BE49" s="395"/>
      <c r="BF49" s="395"/>
      <c r="BG49" s="395"/>
      <c r="BH49" s="395"/>
      <c r="BI49" s="395"/>
      <c r="BJ49" s="395"/>
      <c r="BK49" s="395"/>
      <c r="BL49" s="395"/>
      <c r="BM49" s="397"/>
      <c r="BN49" s="398"/>
      <c r="BO49" s="398"/>
      <c r="BP49" s="399"/>
      <c r="BQ49" s="399"/>
      <c r="BR49" s="400"/>
    </row>
    <row r="50" spans="1:70" s="371" customFormat="1">
      <c r="A50" s="383"/>
      <c r="D50" s="384"/>
      <c r="E50" s="385"/>
      <c r="F50" s="385"/>
      <c r="G50" s="385"/>
      <c r="H50" s="385"/>
      <c r="I50" s="385"/>
      <c r="K50" s="385"/>
      <c r="L50" s="385"/>
      <c r="M50" s="385"/>
      <c r="Q50" s="386"/>
      <c r="S50" s="385"/>
      <c r="T50" s="387"/>
      <c r="U50" s="388"/>
      <c r="V50" s="387"/>
      <c r="AA50" s="389"/>
      <c r="AB50" s="389"/>
      <c r="AC50" s="390"/>
      <c r="AD50" s="390"/>
      <c r="AE50" s="391"/>
      <c r="AF50" s="392"/>
      <c r="AG50" s="390"/>
      <c r="AH50" s="393"/>
      <c r="AI50" s="394"/>
      <c r="AJ50" s="395"/>
      <c r="AK50" s="394"/>
      <c r="AL50" s="394"/>
      <c r="AM50" s="394"/>
      <c r="AN50" s="394"/>
      <c r="AO50" s="394"/>
      <c r="AP50" s="395"/>
      <c r="AQ50" s="395"/>
      <c r="AR50" s="395"/>
      <c r="AS50" s="395"/>
      <c r="AT50" s="395"/>
      <c r="AU50" s="395"/>
      <c r="AV50" s="395"/>
      <c r="AW50" s="395"/>
      <c r="AX50" s="395"/>
      <c r="AY50" s="395"/>
      <c r="AZ50" s="395"/>
      <c r="BA50" s="395"/>
      <c r="BB50" s="395"/>
      <c r="BC50" s="395"/>
      <c r="BD50" s="395"/>
      <c r="BE50" s="395"/>
      <c r="BF50" s="395"/>
      <c r="BG50" s="395"/>
      <c r="BH50" s="395"/>
      <c r="BI50" s="395"/>
      <c r="BJ50" s="395"/>
      <c r="BK50" s="395"/>
      <c r="BL50" s="395"/>
      <c r="BM50" s="397"/>
      <c r="BN50" s="398"/>
      <c r="BO50" s="398"/>
      <c r="BP50" s="399"/>
      <c r="BQ50" s="399"/>
      <c r="BR50" s="400"/>
    </row>
    <row r="51" spans="1:70" s="371" customFormat="1">
      <c r="A51" s="383"/>
      <c r="D51" s="384"/>
      <c r="E51" s="385"/>
      <c r="F51" s="385"/>
      <c r="G51" s="385"/>
      <c r="H51" s="385"/>
      <c r="I51" s="385"/>
      <c r="K51" s="385"/>
      <c r="L51" s="385"/>
      <c r="M51" s="385"/>
      <c r="Q51" s="386"/>
      <c r="S51" s="385"/>
      <c r="T51" s="387"/>
      <c r="U51" s="388"/>
      <c r="V51" s="387"/>
      <c r="AA51" s="389"/>
      <c r="AB51" s="389"/>
      <c r="AC51" s="390"/>
      <c r="AD51" s="390"/>
      <c r="AE51" s="391"/>
      <c r="AF51" s="392"/>
      <c r="AG51" s="390"/>
      <c r="AH51" s="393"/>
      <c r="AI51" s="394"/>
      <c r="AJ51" s="395"/>
      <c r="AK51" s="394"/>
      <c r="AL51" s="394"/>
      <c r="AM51" s="394"/>
      <c r="AN51" s="394"/>
      <c r="AO51" s="394"/>
      <c r="AP51" s="395"/>
      <c r="AQ51" s="396"/>
      <c r="AR51" s="395"/>
      <c r="AS51" s="395"/>
      <c r="AT51" s="395"/>
      <c r="AU51" s="395"/>
      <c r="AV51" s="395"/>
      <c r="AW51" s="395"/>
      <c r="AX51" s="395"/>
      <c r="AY51" s="395"/>
      <c r="AZ51" s="395"/>
      <c r="BA51" s="395"/>
      <c r="BB51" s="395"/>
      <c r="BC51" s="395"/>
      <c r="BD51" s="395"/>
      <c r="BE51" s="395"/>
      <c r="BF51" s="395"/>
      <c r="BG51" s="395"/>
      <c r="BH51" s="395"/>
      <c r="BI51" s="395"/>
      <c r="BJ51" s="395"/>
      <c r="BK51" s="395"/>
      <c r="BL51" s="395"/>
      <c r="BM51" s="397"/>
      <c r="BN51" s="398"/>
      <c r="BO51" s="398"/>
      <c r="BP51" s="399"/>
      <c r="BQ51" s="399"/>
      <c r="BR51" s="400"/>
    </row>
    <row r="52" spans="1:70" s="371" customFormat="1">
      <c r="A52" s="383"/>
      <c r="D52" s="384"/>
      <c r="E52" s="385"/>
      <c r="F52" s="385"/>
      <c r="G52" s="385"/>
      <c r="H52" s="385"/>
      <c r="I52" s="385"/>
      <c r="K52" s="385"/>
      <c r="L52" s="385"/>
      <c r="M52" s="385"/>
      <c r="Q52" s="386"/>
      <c r="S52" s="385"/>
      <c r="T52" s="387"/>
      <c r="U52" s="388"/>
      <c r="V52" s="387"/>
      <c r="AA52" s="389"/>
      <c r="AB52" s="389"/>
      <c r="AC52" s="390"/>
      <c r="AD52" s="390"/>
      <c r="AE52" s="391"/>
      <c r="AF52" s="392"/>
      <c r="AG52" s="390"/>
      <c r="AH52" s="393"/>
      <c r="AI52" s="394"/>
      <c r="AJ52" s="395"/>
      <c r="AK52" s="394"/>
      <c r="AL52" s="394"/>
      <c r="AM52" s="394"/>
      <c r="AN52" s="394"/>
      <c r="AO52" s="394"/>
      <c r="AP52" s="395"/>
      <c r="AQ52" s="395"/>
      <c r="AR52" s="395"/>
      <c r="AS52" s="395"/>
      <c r="AT52" s="395"/>
      <c r="AU52" s="395"/>
      <c r="AV52" s="395"/>
      <c r="AW52" s="395"/>
      <c r="AX52" s="395"/>
      <c r="AY52" s="395"/>
      <c r="AZ52" s="395"/>
      <c r="BA52" s="395"/>
      <c r="BB52" s="395"/>
      <c r="BC52" s="395"/>
      <c r="BD52" s="395"/>
      <c r="BE52" s="395"/>
      <c r="BF52" s="395"/>
      <c r="BG52" s="395"/>
      <c r="BH52" s="395"/>
      <c r="BI52" s="395"/>
      <c r="BJ52" s="395"/>
      <c r="BK52" s="395"/>
      <c r="BL52" s="395"/>
      <c r="BM52" s="397"/>
      <c r="BN52" s="398"/>
      <c r="BO52" s="398"/>
      <c r="BP52" s="399"/>
      <c r="BQ52" s="399"/>
      <c r="BR52" s="400"/>
    </row>
    <row r="53" spans="1:70" s="371" customFormat="1">
      <c r="A53" s="383"/>
      <c r="D53" s="384"/>
      <c r="E53" s="385"/>
      <c r="F53" s="385"/>
      <c r="G53" s="385"/>
      <c r="H53" s="385"/>
      <c r="I53" s="385"/>
      <c r="K53" s="385"/>
      <c r="L53" s="385"/>
      <c r="M53" s="385"/>
      <c r="Q53" s="386"/>
      <c r="S53" s="385"/>
      <c r="T53" s="387"/>
      <c r="U53" s="388"/>
      <c r="V53" s="387"/>
      <c r="AA53" s="389"/>
      <c r="AB53" s="389"/>
      <c r="AC53" s="390"/>
      <c r="AD53" s="390"/>
      <c r="AE53" s="391"/>
      <c r="AF53" s="392"/>
      <c r="AG53" s="390"/>
      <c r="AH53" s="393"/>
      <c r="AI53" s="394"/>
      <c r="AJ53" s="395"/>
      <c r="AK53" s="394"/>
      <c r="AL53" s="394"/>
      <c r="AM53" s="394"/>
      <c r="AN53" s="394"/>
      <c r="AO53" s="394"/>
      <c r="AP53" s="395"/>
      <c r="AQ53" s="395"/>
      <c r="AR53" s="395"/>
      <c r="AS53" s="395"/>
      <c r="AT53" s="395"/>
      <c r="AU53" s="395"/>
      <c r="AV53" s="395"/>
      <c r="AW53" s="395"/>
      <c r="AX53" s="395"/>
      <c r="AY53" s="395"/>
      <c r="AZ53" s="395"/>
      <c r="BA53" s="395"/>
      <c r="BB53" s="395"/>
      <c r="BC53" s="395"/>
      <c r="BD53" s="395"/>
      <c r="BE53" s="395"/>
      <c r="BF53" s="395"/>
      <c r="BG53" s="395"/>
      <c r="BH53" s="395"/>
      <c r="BI53" s="395"/>
      <c r="BJ53" s="395"/>
      <c r="BK53" s="395"/>
      <c r="BL53" s="395"/>
      <c r="BM53" s="397"/>
      <c r="BN53" s="398"/>
      <c r="BO53" s="398"/>
      <c r="BP53" s="399"/>
      <c r="BQ53" s="399"/>
      <c r="BR53" s="400"/>
    </row>
    <row r="54" spans="1:70" s="371" customFormat="1">
      <c r="A54" s="383"/>
      <c r="D54" s="384"/>
      <c r="E54" s="385"/>
      <c r="F54" s="385"/>
      <c r="G54" s="385"/>
      <c r="H54" s="385"/>
      <c r="I54" s="385"/>
      <c r="K54" s="385"/>
      <c r="L54" s="385"/>
      <c r="M54" s="385"/>
      <c r="Q54" s="386"/>
      <c r="S54" s="385"/>
      <c r="T54" s="387"/>
      <c r="U54" s="388"/>
      <c r="V54" s="387"/>
      <c r="AA54" s="389"/>
      <c r="AB54" s="389"/>
      <c r="AC54" s="390"/>
      <c r="AD54" s="390"/>
      <c r="AE54" s="391"/>
      <c r="AF54" s="392"/>
      <c r="AG54" s="390"/>
      <c r="AH54" s="393"/>
      <c r="AI54" s="394"/>
      <c r="AJ54" s="395"/>
      <c r="AK54" s="394"/>
      <c r="AL54" s="394"/>
      <c r="AM54" s="394"/>
      <c r="AN54" s="394"/>
      <c r="AO54" s="394"/>
      <c r="AP54" s="395"/>
      <c r="AQ54" s="395"/>
      <c r="AR54" s="395"/>
      <c r="AS54" s="395"/>
      <c r="AT54" s="395"/>
      <c r="AU54" s="395"/>
      <c r="AV54" s="395"/>
      <c r="AW54" s="395"/>
      <c r="AX54" s="395"/>
      <c r="AY54" s="395"/>
      <c r="AZ54" s="395"/>
      <c r="BA54" s="395"/>
      <c r="BB54" s="395"/>
      <c r="BC54" s="395"/>
      <c r="BD54" s="395"/>
      <c r="BE54" s="395"/>
      <c r="BF54" s="395"/>
      <c r="BG54" s="395"/>
      <c r="BH54" s="395"/>
      <c r="BI54" s="395"/>
      <c r="BJ54" s="395"/>
      <c r="BK54" s="395"/>
      <c r="BL54" s="395"/>
      <c r="BM54" s="397"/>
      <c r="BN54" s="398"/>
      <c r="BO54" s="398"/>
      <c r="BP54" s="399"/>
      <c r="BQ54" s="399"/>
      <c r="BR54" s="400"/>
    </row>
    <row r="55" spans="1:70" s="371" customFormat="1">
      <c r="A55" s="383"/>
      <c r="D55" s="384"/>
      <c r="E55" s="385"/>
      <c r="F55" s="385"/>
      <c r="G55" s="385"/>
      <c r="H55" s="385"/>
      <c r="I55" s="385"/>
      <c r="K55" s="385"/>
      <c r="L55" s="385"/>
      <c r="M55" s="385"/>
      <c r="Q55" s="386"/>
      <c r="S55" s="385"/>
      <c r="T55" s="387"/>
      <c r="U55" s="388"/>
      <c r="V55" s="387"/>
      <c r="AA55" s="389"/>
      <c r="AB55" s="389"/>
      <c r="AC55" s="390"/>
      <c r="AD55" s="390"/>
      <c r="AE55" s="391"/>
      <c r="AF55" s="392"/>
      <c r="AG55" s="390"/>
      <c r="AH55" s="393"/>
      <c r="AI55" s="394"/>
      <c r="AJ55" s="395"/>
      <c r="AK55" s="394"/>
      <c r="AL55" s="394"/>
      <c r="AM55" s="394"/>
      <c r="AN55" s="394"/>
      <c r="AO55" s="394"/>
      <c r="AP55" s="395"/>
      <c r="AQ55" s="395"/>
      <c r="AR55" s="395"/>
      <c r="AS55" s="395"/>
      <c r="AT55" s="395"/>
      <c r="AU55" s="395"/>
      <c r="AV55" s="395"/>
      <c r="AW55" s="395"/>
      <c r="AX55" s="395"/>
      <c r="AY55" s="395"/>
      <c r="AZ55" s="395"/>
      <c r="BA55" s="395"/>
      <c r="BB55" s="395"/>
      <c r="BC55" s="395"/>
      <c r="BD55" s="395"/>
      <c r="BE55" s="395"/>
      <c r="BF55" s="395"/>
      <c r="BG55" s="395"/>
      <c r="BH55" s="395"/>
      <c r="BI55" s="395"/>
      <c r="BJ55" s="395"/>
      <c r="BK55" s="395"/>
      <c r="BL55" s="395"/>
      <c r="BM55" s="397"/>
      <c r="BN55" s="398"/>
      <c r="BO55" s="398"/>
      <c r="BP55" s="399"/>
      <c r="BQ55" s="399"/>
      <c r="BR55" s="400"/>
    </row>
    <row r="56" spans="1:70" s="371" customFormat="1">
      <c r="A56" s="383"/>
      <c r="D56" s="384"/>
      <c r="E56" s="385"/>
      <c r="F56" s="385"/>
      <c r="G56" s="385"/>
      <c r="H56" s="385"/>
      <c r="I56" s="385"/>
      <c r="K56" s="385"/>
      <c r="L56" s="385"/>
      <c r="M56" s="385"/>
      <c r="Q56" s="386"/>
      <c r="S56" s="385"/>
      <c r="T56" s="387"/>
      <c r="U56" s="388"/>
      <c r="V56" s="387"/>
      <c r="AA56" s="389"/>
      <c r="AB56" s="389"/>
      <c r="AC56" s="390"/>
      <c r="AD56" s="390"/>
      <c r="AE56" s="391"/>
      <c r="AF56" s="392"/>
      <c r="AG56" s="390"/>
      <c r="AH56" s="393"/>
      <c r="AI56" s="394"/>
      <c r="AJ56" s="395"/>
      <c r="AK56" s="394"/>
      <c r="AL56" s="394"/>
      <c r="AM56" s="394"/>
      <c r="AN56" s="394"/>
      <c r="AO56" s="394"/>
      <c r="AP56" s="395"/>
      <c r="AQ56" s="395"/>
      <c r="AR56" s="395"/>
      <c r="AS56" s="395"/>
      <c r="AT56" s="395"/>
      <c r="AU56" s="395"/>
      <c r="AV56" s="395"/>
      <c r="AW56" s="395"/>
      <c r="AX56" s="395"/>
      <c r="AY56" s="395"/>
      <c r="AZ56" s="395"/>
      <c r="BA56" s="395"/>
      <c r="BB56" s="395"/>
      <c r="BC56" s="395"/>
      <c r="BD56" s="395"/>
      <c r="BE56" s="395"/>
      <c r="BF56" s="395"/>
      <c r="BG56" s="395"/>
      <c r="BH56" s="395"/>
      <c r="BI56" s="395"/>
      <c r="BJ56" s="395"/>
      <c r="BK56" s="395"/>
      <c r="BL56" s="395"/>
      <c r="BM56" s="397"/>
      <c r="BN56" s="398"/>
      <c r="BO56" s="398"/>
      <c r="BP56" s="399"/>
      <c r="BQ56" s="399"/>
      <c r="BR56" s="400"/>
    </row>
    <row r="57" spans="1:70" s="371" customFormat="1">
      <c r="A57" s="383"/>
      <c r="D57" s="384"/>
      <c r="E57" s="385"/>
      <c r="F57" s="385"/>
      <c r="G57" s="385"/>
      <c r="H57" s="385"/>
      <c r="I57" s="385"/>
      <c r="K57" s="385"/>
      <c r="L57" s="385"/>
      <c r="M57" s="385"/>
      <c r="Q57" s="401"/>
      <c r="S57" s="385"/>
      <c r="T57" s="387"/>
      <c r="U57" s="388"/>
      <c r="V57" s="387"/>
      <c r="AA57" s="389"/>
      <c r="AB57" s="389"/>
      <c r="AC57" s="390"/>
      <c r="AD57" s="390"/>
      <c r="AE57" s="391"/>
      <c r="AF57" s="392"/>
      <c r="AG57" s="390"/>
      <c r="AH57" s="393"/>
      <c r="AI57" s="394"/>
      <c r="AJ57" s="395"/>
      <c r="AK57" s="394"/>
      <c r="AL57" s="394"/>
      <c r="AM57" s="394"/>
      <c r="AN57" s="394"/>
      <c r="AO57" s="394"/>
      <c r="AP57" s="395"/>
      <c r="AQ57" s="395"/>
      <c r="AR57" s="395"/>
      <c r="AS57" s="395"/>
      <c r="AT57" s="395"/>
      <c r="AU57" s="395"/>
      <c r="AV57" s="395"/>
      <c r="AW57" s="395"/>
      <c r="AX57" s="395"/>
      <c r="AY57" s="395"/>
      <c r="AZ57" s="395"/>
      <c r="BA57" s="395"/>
      <c r="BB57" s="395"/>
      <c r="BC57" s="395"/>
      <c r="BD57" s="395"/>
      <c r="BE57" s="395"/>
      <c r="BF57" s="395"/>
      <c r="BG57" s="395"/>
      <c r="BH57" s="395"/>
      <c r="BI57" s="395"/>
      <c r="BJ57" s="395"/>
      <c r="BK57" s="395"/>
      <c r="BL57" s="395"/>
      <c r="BM57" s="397"/>
      <c r="BN57" s="398"/>
      <c r="BO57" s="398"/>
      <c r="BP57" s="399"/>
      <c r="BQ57" s="399"/>
      <c r="BR57" s="400"/>
    </row>
    <row r="58" spans="1:70" s="371" customFormat="1">
      <c r="A58" s="383"/>
      <c r="D58" s="384"/>
      <c r="E58" s="385"/>
      <c r="F58" s="385"/>
      <c r="G58" s="385"/>
      <c r="H58" s="385"/>
      <c r="I58" s="385"/>
      <c r="K58" s="385"/>
      <c r="L58" s="385"/>
      <c r="M58" s="385"/>
      <c r="Q58" s="386"/>
      <c r="S58" s="385"/>
      <c r="T58" s="387"/>
      <c r="U58" s="388"/>
      <c r="V58" s="387"/>
      <c r="AA58" s="389"/>
      <c r="AB58" s="389"/>
      <c r="AC58" s="390"/>
      <c r="AD58" s="390"/>
      <c r="AE58" s="391"/>
      <c r="AF58" s="392"/>
      <c r="AG58" s="390"/>
      <c r="AH58" s="393"/>
      <c r="AI58" s="394"/>
      <c r="AJ58" s="395"/>
      <c r="AK58" s="394"/>
      <c r="AL58" s="394"/>
      <c r="AM58" s="394"/>
      <c r="AN58" s="394"/>
      <c r="AO58" s="394"/>
      <c r="AP58" s="395"/>
      <c r="AQ58" s="396"/>
      <c r="AR58" s="395"/>
      <c r="AS58" s="395"/>
      <c r="AT58" s="395"/>
      <c r="AU58" s="395"/>
      <c r="AV58" s="395"/>
      <c r="AW58" s="395"/>
      <c r="AX58" s="395"/>
      <c r="AY58" s="395"/>
      <c r="AZ58" s="395"/>
      <c r="BA58" s="395"/>
      <c r="BB58" s="395"/>
      <c r="BC58" s="395"/>
      <c r="BD58" s="395"/>
      <c r="BE58" s="395"/>
      <c r="BF58" s="395"/>
      <c r="BG58" s="395"/>
      <c r="BH58" s="395"/>
      <c r="BI58" s="395"/>
      <c r="BJ58" s="395"/>
      <c r="BK58" s="395"/>
      <c r="BL58" s="395"/>
      <c r="BM58" s="397"/>
      <c r="BN58" s="398"/>
      <c r="BO58" s="398"/>
      <c r="BP58" s="399"/>
      <c r="BQ58" s="399"/>
      <c r="BR58" s="400"/>
    </row>
    <row r="59" spans="1:70" s="371" customFormat="1">
      <c r="A59" s="383"/>
      <c r="D59" s="384"/>
      <c r="E59" s="385"/>
      <c r="F59" s="385"/>
      <c r="G59" s="385"/>
      <c r="H59" s="385"/>
      <c r="I59" s="385"/>
      <c r="K59" s="385"/>
      <c r="L59" s="385"/>
      <c r="M59" s="385"/>
      <c r="Q59" s="386"/>
      <c r="S59" s="385"/>
      <c r="T59" s="387"/>
      <c r="U59" s="388"/>
      <c r="V59" s="387"/>
      <c r="AA59" s="389"/>
      <c r="AB59" s="389"/>
      <c r="AC59" s="390"/>
      <c r="AD59" s="390"/>
      <c r="AE59" s="391"/>
      <c r="AF59" s="392"/>
      <c r="AG59" s="390"/>
      <c r="AH59" s="393"/>
      <c r="AI59" s="394"/>
      <c r="AJ59" s="395"/>
      <c r="AK59" s="394"/>
      <c r="AL59" s="394"/>
      <c r="AM59" s="394"/>
      <c r="AN59" s="394"/>
      <c r="AO59" s="394"/>
      <c r="AP59" s="395"/>
      <c r="AQ59" s="396"/>
      <c r="AR59" s="395"/>
      <c r="AS59" s="395"/>
      <c r="AT59" s="395"/>
      <c r="AU59" s="395"/>
      <c r="AV59" s="395"/>
      <c r="AW59" s="395"/>
      <c r="AX59" s="395"/>
      <c r="AY59" s="395"/>
      <c r="AZ59" s="395"/>
      <c r="BA59" s="395"/>
      <c r="BB59" s="395"/>
      <c r="BC59" s="395"/>
      <c r="BD59" s="395"/>
      <c r="BE59" s="395"/>
      <c r="BF59" s="395"/>
      <c r="BG59" s="395"/>
      <c r="BH59" s="395"/>
      <c r="BI59" s="395"/>
      <c r="BJ59" s="395"/>
      <c r="BK59" s="395"/>
      <c r="BL59" s="395"/>
      <c r="BM59" s="397"/>
      <c r="BN59" s="398"/>
      <c r="BO59" s="398"/>
      <c r="BP59" s="399"/>
      <c r="BQ59" s="399"/>
      <c r="BR59" s="400"/>
    </row>
    <row r="60" spans="1:70" s="371" customFormat="1">
      <c r="A60" s="383"/>
      <c r="D60" s="384"/>
      <c r="E60" s="385"/>
      <c r="F60" s="385"/>
      <c r="G60" s="385"/>
      <c r="H60" s="385"/>
      <c r="I60" s="385"/>
      <c r="K60" s="385"/>
      <c r="L60" s="385"/>
      <c r="M60" s="385"/>
      <c r="Q60" s="386"/>
      <c r="S60" s="385"/>
      <c r="T60" s="387"/>
      <c r="U60" s="388"/>
      <c r="V60" s="387"/>
      <c r="AA60" s="389"/>
      <c r="AB60" s="389"/>
      <c r="AC60" s="390"/>
      <c r="AD60" s="390"/>
      <c r="AE60" s="391"/>
      <c r="AF60" s="392"/>
      <c r="AG60" s="390"/>
      <c r="AH60" s="393"/>
      <c r="AI60" s="394"/>
      <c r="AJ60" s="395"/>
      <c r="AK60" s="394"/>
      <c r="AL60" s="394"/>
      <c r="AM60" s="394"/>
      <c r="AN60" s="394"/>
      <c r="AO60" s="394"/>
      <c r="AP60" s="395"/>
      <c r="AQ60" s="396"/>
      <c r="AR60" s="395"/>
      <c r="AS60" s="395"/>
      <c r="AT60" s="395"/>
      <c r="AU60" s="395"/>
      <c r="AV60" s="395"/>
      <c r="AW60" s="395"/>
      <c r="AX60" s="395"/>
      <c r="AY60" s="395"/>
      <c r="AZ60" s="395"/>
      <c r="BA60" s="395"/>
      <c r="BB60" s="395"/>
      <c r="BC60" s="395"/>
      <c r="BD60" s="395"/>
      <c r="BE60" s="395"/>
      <c r="BF60" s="395"/>
      <c r="BG60" s="395"/>
      <c r="BH60" s="395"/>
      <c r="BI60" s="395"/>
      <c r="BJ60" s="395"/>
      <c r="BK60" s="395"/>
      <c r="BL60" s="395"/>
      <c r="BM60" s="397"/>
      <c r="BN60" s="398"/>
      <c r="BO60" s="398"/>
      <c r="BP60" s="399"/>
      <c r="BQ60" s="399"/>
      <c r="BR60" s="400"/>
    </row>
    <row r="61" spans="1:70" s="371" customFormat="1">
      <c r="A61" s="383"/>
      <c r="D61" s="384"/>
      <c r="E61" s="385"/>
      <c r="F61" s="385"/>
      <c r="G61" s="385"/>
      <c r="H61" s="385"/>
      <c r="I61" s="385"/>
      <c r="K61" s="385"/>
      <c r="L61" s="385"/>
      <c r="M61" s="385"/>
      <c r="Q61" s="401"/>
      <c r="S61" s="385"/>
      <c r="T61" s="387"/>
      <c r="U61" s="388"/>
      <c r="V61" s="387"/>
      <c r="AA61" s="389"/>
      <c r="AB61" s="389"/>
      <c r="AC61" s="390"/>
      <c r="AD61" s="390"/>
      <c r="AE61" s="391"/>
      <c r="AF61" s="392"/>
      <c r="AG61" s="390"/>
      <c r="AH61" s="393"/>
      <c r="AI61" s="394"/>
      <c r="AJ61" s="395"/>
      <c r="AK61" s="394"/>
      <c r="AL61" s="394"/>
      <c r="AM61" s="394"/>
      <c r="AN61" s="394"/>
      <c r="AO61" s="394"/>
      <c r="AP61" s="395"/>
      <c r="AQ61" s="396"/>
      <c r="AR61" s="395"/>
      <c r="AS61" s="395"/>
      <c r="AT61" s="395"/>
      <c r="AU61" s="395"/>
      <c r="AV61" s="395"/>
      <c r="AW61" s="395"/>
      <c r="AX61" s="395"/>
      <c r="AY61" s="395"/>
      <c r="AZ61" s="395"/>
      <c r="BA61" s="395"/>
      <c r="BB61" s="395"/>
      <c r="BC61" s="395"/>
      <c r="BD61" s="395"/>
      <c r="BE61" s="395"/>
      <c r="BF61" s="395"/>
      <c r="BG61" s="395"/>
      <c r="BH61" s="395"/>
      <c r="BI61" s="395"/>
      <c r="BJ61" s="395"/>
      <c r="BK61" s="395"/>
      <c r="BL61" s="395"/>
      <c r="BM61" s="397"/>
      <c r="BN61" s="398"/>
      <c r="BO61" s="398"/>
      <c r="BP61" s="399"/>
      <c r="BQ61" s="399"/>
      <c r="BR61" s="400"/>
    </row>
    <row r="62" spans="1:70" s="371" customFormat="1">
      <c r="A62" s="383"/>
      <c r="D62" s="384"/>
      <c r="E62" s="385"/>
      <c r="F62" s="385"/>
      <c r="G62" s="385"/>
      <c r="H62" s="385"/>
      <c r="I62" s="385"/>
      <c r="K62" s="385"/>
      <c r="L62" s="385"/>
      <c r="M62" s="385"/>
      <c r="Q62" s="401"/>
      <c r="S62" s="385"/>
      <c r="T62" s="387"/>
      <c r="U62" s="388"/>
      <c r="V62" s="387"/>
      <c r="AA62" s="389"/>
      <c r="AB62" s="389"/>
      <c r="AC62" s="390"/>
      <c r="AD62" s="390"/>
      <c r="AE62" s="391"/>
      <c r="AF62" s="392"/>
      <c r="AG62" s="390"/>
      <c r="AH62" s="393"/>
      <c r="AI62" s="394"/>
      <c r="AJ62" s="395"/>
      <c r="AK62" s="394"/>
      <c r="AL62" s="394"/>
      <c r="AM62" s="394"/>
      <c r="AN62" s="394"/>
      <c r="AO62" s="394"/>
      <c r="AP62" s="395"/>
      <c r="AQ62" s="395"/>
      <c r="AR62" s="395"/>
      <c r="AS62" s="395"/>
      <c r="AT62" s="395"/>
      <c r="AU62" s="395"/>
      <c r="AV62" s="395"/>
      <c r="AW62" s="395"/>
      <c r="AX62" s="395"/>
      <c r="AY62" s="395"/>
      <c r="AZ62" s="395"/>
      <c r="BA62" s="395"/>
      <c r="BB62" s="395"/>
      <c r="BC62" s="395"/>
      <c r="BD62" s="395"/>
      <c r="BE62" s="395"/>
      <c r="BF62" s="395"/>
      <c r="BG62" s="395"/>
      <c r="BH62" s="395"/>
      <c r="BI62" s="395"/>
      <c r="BJ62" s="395"/>
      <c r="BK62" s="395"/>
      <c r="BL62" s="395"/>
      <c r="BM62" s="397"/>
      <c r="BN62" s="398"/>
      <c r="BO62" s="398"/>
      <c r="BP62" s="399"/>
      <c r="BQ62" s="399"/>
      <c r="BR62" s="400"/>
    </row>
    <row r="63" spans="1:70" s="371" customFormat="1">
      <c r="A63" s="383"/>
      <c r="D63" s="384"/>
      <c r="E63" s="385"/>
      <c r="F63" s="385"/>
      <c r="G63" s="385"/>
      <c r="H63" s="385"/>
      <c r="I63" s="385"/>
      <c r="K63" s="385"/>
      <c r="L63" s="385"/>
      <c r="M63" s="385"/>
      <c r="Q63" s="386"/>
      <c r="S63" s="385"/>
      <c r="T63" s="387"/>
      <c r="U63" s="388"/>
      <c r="V63" s="387"/>
      <c r="AA63" s="389"/>
      <c r="AB63" s="389"/>
      <c r="AC63" s="390"/>
      <c r="AD63" s="390"/>
      <c r="AE63" s="391"/>
      <c r="AF63" s="392"/>
      <c r="AG63" s="390"/>
      <c r="AH63" s="393"/>
      <c r="AI63" s="394"/>
      <c r="AJ63" s="395"/>
      <c r="AK63" s="394"/>
      <c r="AL63" s="394"/>
      <c r="AM63" s="394"/>
      <c r="AN63" s="394"/>
      <c r="AO63" s="394"/>
      <c r="AP63" s="395"/>
      <c r="AQ63" s="395"/>
      <c r="AR63" s="395"/>
      <c r="AS63" s="395"/>
      <c r="AT63" s="395"/>
      <c r="AU63" s="395"/>
      <c r="AV63" s="395"/>
      <c r="AW63" s="395"/>
      <c r="AX63" s="395"/>
      <c r="AY63" s="395"/>
      <c r="AZ63" s="395"/>
      <c r="BA63" s="395"/>
      <c r="BB63" s="395"/>
      <c r="BC63" s="395"/>
      <c r="BD63" s="395"/>
      <c r="BE63" s="395"/>
      <c r="BF63" s="395"/>
      <c r="BG63" s="395"/>
      <c r="BH63" s="395"/>
      <c r="BI63" s="395"/>
      <c r="BJ63" s="395"/>
      <c r="BK63" s="395"/>
      <c r="BL63" s="395"/>
      <c r="BM63" s="397"/>
      <c r="BN63" s="398"/>
      <c r="BO63" s="398"/>
      <c r="BP63" s="399"/>
      <c r="BQ63" s="399"/>
      <c r="BR63" s="400"/>
    </row>
    <row r="64" spans="1:70" s="371" customFormat="1">
      <c r="A64" s="383"/>
      <c r="D64" s="384"/>
      <c r="E64" s="385"/>
      <c r="F64" s="385"/>
      <c r="G64" s="385"/>
      <c r="H64" s="385"/>
      <c r="I64" s="385"/>
      <c r="K64" s="385"/>
      <c r="L64" s="385"/>
      <c r="M64" s="385"/>
      <c r="Q64" s="401"/>
      <c r="S64" s="385"/>
      <c r="T64" s="387"/>
      <c r="U64" s="388"/>
      <c r="V64" s="387"/>
      <c r="AA64" s="389"/>
      <c r="AB64" s="389"/>
      <c r="AC64" s="390"/>
      <c r="AD64" s="390"/>
      <c r="AE64" s="391"/>
      <c r="AF64" s="392"/>
      <c r="AG64" s="390"/>
      <c r="AH64" s="393"/>
      <c r="AI64" s="394"/>
      <c r="AJ64" s="395"/>
      <c r="AK64" s="394"/>
      <c r="AL64" s="394"/>
      <c r="AM64" s="394"/>
      <c r="AN64" s="394"/>
      <c r="AO64" s="394"/>
      <c r="AP64" s="395"/>
      <c r="AQ64" s="395"/>
      <c r="AR64" s="395"/>
      <c r="AS64" s="395"/>
      <c r="AT64" s="395"/>
      <c r="AU64" s="395"/>
      <c r="AV64" s="395"/>
      <c r="AW64" s="395"/>
      <c r="AX64" s="395"/>
      <c r="AY64" s="395"/>
      <c r="AZ64" s="395"/>
      <c r="BA64" s="395"/>
      <c r="BB64" s="395"/>
      <c r="BC64" s="395"/>
      <c r="BD64" s="395"/>
      <c r="BE64" s="395"/>
      <c r="BF64" s="395"/>
      <c r="BG64" s="395"/>
      <c r="BH64" s="395"/>
      <c r="BI64" s="395"/>
      <c r="BJ64" s="395"/>
      <c r="BK64" s="395"/>
      <c r="BL64" s="395"/>
      <c r="BM64" s="397"/>
      <c r="BN64" s="398"/>
      <c r="BO64" s="398"/>
      <c r="BP64" s="399"/>
      <c r="BQ64" s="399"/>
      <c r="BR64" s="400"/>
    </row>
    <row r="65" spans="1:70" s="371" customFormat="1">
      <c r="A65" s="383"/>
      <c r="D65" s="384"/>
      <c r="E65" s="385"/>
      <c r="F65" s="385"/>
      <c r="G65" s="385"/>
      <c r="H65" s="385"/>
      <c r="I65" s="385"/>
      <c r="K65" s="385"/>
      <c r="L65" s="385"/>
      <c r="M65" s="385"/>
      <c r="Q65" s="386"/>
      <c r="S65" s="385"/>
      <c r="T65" s="387"/>
      <c r="U65" s="388"/>
      <c r="V65" s="387"/>
      <c r="AA65" s="389"/>
      <c r="AB65" s="389"/>
      <c r="AC65" s="390"/>
      <c r="AD65" s="390"/>
      <c r="AE65" s="391"/>
      <c r="AF65" s="392"/>
      <c r="AG65" s="390"/>
      <c r="AH65" s="393"/>
      <c r="AI65" s="394"/>
      <c r="AJ65" s="395"/>
      <c r="AK65" s="394"/>
      <c r="AL65" s="394"/>
      <c r="AM65" s="394"/>
      <c r="AN65" s="394"/>
      <c r="AO65" s="394"/>
      <c r="AP65" s="395"/>
      <c r="AQ65" s="395"/>
      <c r="AR65" s="395"/>
      <c r="AS65" s="395"/>
      <c r="AT65" s="395"/>
      <c r="AU65" s="395"/>
      <c r="AV65" s="395"/>
      <c r="AW65" s="395"/>
      <c r="AX65" s="395"/>
      <c r="AY65" s="395"/>
      <c r="AZ65" s="395"/>
      <c r="BA65" s="395"/>
      <c r="BB65" s="395"/>
      <c r="BC65" s="395"/>
      <c r="BD65" s="395"/>
      <c r="BE65" s="395"/>
      <c r="BF65" s="395"/>
      <c r="BG65" s="395"/>
      <c r="BH65" s="395"/>
      <c r="BI65" s="395"/>
      <c r="BJ65" s="395"/>
      <c r="BK65" s="395"/>
      <c r="BL65" s="395"/>
      <c r="BM65" s="397"/>
      <c r="BN65" s="398"/>
      <c r="BO65" s="398"/>
      <c r="BP65" s="399"/>
      <c r="BQ65" s="399"/>
      <c r="BR65" s="400"/>
    </row>
    <row r="66" spans="1:70" s="371" customFormat="1">
      <c r="A66" s="383"/>
      <c r="D66" s="384"/>
      <c r="E66" s="385"/>
      <c r="F66" s="385"/>
      <c r="G66" s="385"/>
      <c r="H66" s="385"/>
      <c r="I66" s="385"/>
      <c r="K66" s="385"/>
      <c r="L66" s="385"/>
      <c r="M66" s="385"/>
      <c r="Q66" s="386"/>
      <c r="S66" s="385"/>
      <c r="T66" s="387"/>
      <c r="U66" s="388"/>
      <c r="V66" s="387"/>
      <c r="AA66" s="389"/>
      <c r="AB66" s="389"/>
      <c r="AC66" s="390"/>
      <c r="AD66" s="390"/>
      <c r="AE66" s="391"/>
      <c r="AF66" s="392"/>
      <c r="AG66" s="390"/>
      <c r="AH66" s="393"/>
      <c r="AI66" s="394"/>
      <c r="AJ66" s="395"/>
      <c r="AK66" s="394"/>
      <c r="AL66" s="394"/>
      <c r="AM66" s="394"/>
      <c r="AN66" s="394"/>
      <c r="AO66" s="394"/>
      <c r="AP66" s="395"/>
      <c r="AQ66" s="395"/>
      <c r="AR66" s="395"/>
      <c r="AS66" s="395"/>
      <c r="AT66" s="395"/>
      <c r="AU66" s="395"/>
      <c r="AV66" s="395"/>
      <c r="AW66" s="395"/>
      <c r="AX66" s="395"/>
      <c r="AY66" s="395"/>
      <c r="AZ66" s="395"/>
      <c r="BA66" s="395"/>
      <c r="BB66" s="395"/>
      <c r="BC66" s="395"/>
      <c r="BD66" s="395"/>
      <c r="BE66" s="395"/>
      <c r="BF66" s="395"/>
      <c r="BG66" s="395"/>
      <c r="BH66" s="395"/>
      <c r="BI66" s="395"/>
      <c r="BJ66" s="395"/>
      <c r="BK66" s="395"/>
      <c r="BL66" s="395"/>
      <c r="BM66" s="397"/>
      <c r="BN66" s="398"/>
      <c r="BO66" s="398"/>
      <c r="BP66" s="399"/>
      <c r="BQ66" s="399"/>
      <c r="BR66" s="400"/>
    </row>
    <row r="67" spans="1:70" s="371" customFormat="1">
      <c r="A67" s="383"/>
      <c r="D67" s="384"/>
      <c r="E67" s="385"/>
      <c r="F67" s="385"/>
      <c r="G67" s="385"/>
      <c r="H67" s="385"/>
      <c r="I67" s="385"/>
      <c r="K67" s="385"/>
      <c r="L67" s="385"/>
      <c r="M67" s="385"/>
      <c r="Q67" s="386"/>
      <c r="S67" s="385"/>
      <c r="T67" s="387"/>
      <c r="U67" s="388"/>
      <c r="V67" s="387"/>
      <c r="AA67" s="389"/>
      <c r="AB67" s="389"/>
      <c r="AC67" s="390"/>
      <c r="AD67" s="390"/>
      <c r="AE67" s="391"/>
      <c r="AF67" s="392"/>
      <c r="AG67" s="390"/>
      <c r="AH67" s="393"/>
      <c r="AI67" s="394"/>
      <c r="AJ67" s="395"/>
      <c r="AK67" s="394"/>
      <c r="AL67" s="394"/>
      <c r="AM67" s="394"/>
      <c r="AN67" s="394"/>
      <c r="AO67" s="394"/>
      <c r="AP67" s="395"/>
      <c r="AQ67" s="395"/>
      <c r="AR67" s="395"/>
      <c r="AS67" s="395"/>
      <c r="AT67" s="395"/>
      <c r="AU67" s="395"/>
      <c r="AV67" s="395"/>
      <c r="AW67" s="395"/>
      <c r="AX67" s="395"/>
      <c r="AY67" s="395"/>
      <c r="AZ67" s="395"/>
      <c r="BA67" s="395"/>
      <c r="BB67" s="395"/>
      <c r="BC67" s="395"/>
      <c r="BD67" s="395"/>
      <c r="BE67" s="395"/>
      <c r="BF67" s="395"/>
      <c r="BG67" s="395"/>
      <c r="BH67" s="395"/>
      <c r="BI67" s="395"/>
      <c r="BJ67" s="395"/>
      <c r="BK67" s="395"/>
      <c r="BL67" s="395"/>
      <c r="BM67" s="397"/>
      <c r="BN67" s="398"/>
      <c r="BO67" s="398"/>
      <c r="BP67" s="399"/>
      <c r="BQ67" s="399"/>
      <c r="BR67" s="400"/>
    </row>
    <row r="68" spans="1:70" s="371" customFormat="1">
      <c r="A68" s="383"/>
      <c r="D68" s="384"/>
      <c r="E68" s="385"/>
      <c r="F68" s="385"/>
      <c r="G68" s="385"/>
      <c r="H68" s="385"/>
      <c r="I68" s="385"/>
      <c r="K68" s="385"/>
      <c r="L68" s="385"/>
      <c r="M68" s="385"/>
      <c r="Q68" s="386"/>
      <c r="S68" s="385"/>
      <c r="T68" s="387"/>
      <c r="U68" s="388"/>
      <c r="V68" s="387"/>
      <c r="AA68" s="389"/>
      <c r="AB68" s="389"/>
      <c r="AC68" s="390"/>
      <c r="AD68" s="390"/>
      <c r="AE68" s="391"/>
      <c r="AF68" s="392"/>
      <c r="AG68" s="390"/>
      <c r="AH68" s="393"/>
      <c r="AI68" s="394"/>
      <c r="AJ68" s="395"/>
      <c r="AK68" s="394"/>
      <c r="AL68" s="394"/>
      <c r="AM68" s="394"/>
      <c r="AN68" s="394"/>
      <c r="AO68" s="394"/>
      <c r="AP68" s="395"/>
      <c r="AQ68" s="395"/>
      <c r="AR68" s="395"/>
      <c r="AS68" s="395"/>
      <c r="AT68" s="395"/>
      <c r="AU68" s="395"/>
      <c r="AV68" s="395"/>
      <c r="AW68" s="395"/>
      <c r="AX68" s="395"/>
      <c r="AY68" s="395"/>
      <c r="AZ68" s="395"/>
      <c r="BA68" s="395"/>
      <c r="BB68" s="395"/>
      <c r="BC68" s="395"/>
      <c r="BD68" s="395"/>
      <c r="BE68" s="395"/>
      <c r="BF68" s="395"/>
      <c r="BG68" s="395"/>
      <c r="BH68" s="395"/>
      <c r="BI68" s="395"/>
      <c r="BJ68" s="395"/>
      <c r="BK68" s="395"/>
      <c r="BL68" s="395"/>
      <c r="BM68" s="397"/>
      <c r="BN68" s="398"/>
      <c r="BO68" s="398"/>
      <c r="BP68" s="399"/>
      <c r="BQ68" s="399"/>
      <c r="BR68" s="400"/>
    </row>
    <row r="69" spans="1:70" s="371" customFormat="1">
      <c r="A69" s="383"/>
      <c r="D69" s="384"/>
      <c r="E69" s="385"/>
      <c r="F69" s="385"/>
      <c r="G69" s="385"/>
      <c r="H69" s="385"/>
      <c r="I69" s="385"/>
      <c r="K69" s="385"/>
      <c r="L69" s="385"/>
      <c r="M69" s="385"/>
      <c r="Q69" s="386"/>
      <c r="S69" s="385"/>
      <c r="T69" s="387"/>
      <c r="U69" s="388"/>
      <c r="V69" s="387"/>
      <c r="AA69" s="389"/>
      <c r="AB69" s="389"/>
      <c r="AC69" s="390"/>
      <c r="AD69" s="390"/>
      <c r="AE69" s="391"/>
      <c r="AF69" s="392"/>
      <c r="AG69" s="390"/>
      <c r="AH69" s="393"/>
      <c r="AI69" s="394"/>
      <c r="AJ69" s="395"/>
      <c r="AK69" s="394"/>
      <c r="AL69" s="394"/>
      <c r="AM69" s="394"/>
      <c r="AN69" s="394"/>
      <c r="AO69" s="394"/>
      <c r="AP69" s="395"/>
      <c r="AQ69" s="395"/>
      <c r="AR69" s="395"/>
      <c r="AS69" s="395"/>
      <c r="AT69" s="395"/>
      <c r="AU69" s="395"/>
      <c r="AV69" s="395"/>
      <c r="AW69" s="395"/>
      <c r="AX69" s="395"/>
      <c r="AY69" s="395"/>
      <c r="AZ69" s="395"/>
      <c r="BA69" s="395"/>
      <c r="BB69" s="395"/>
      <c r="BC69" s="395"/>
      <c r="BD69" s="395"/>
      <c r="BE69" s="395"/>
      <c r="BF69" s="395"/>
      <c r="BG69" s="395"/>
      <c r="BH69" s="395"/>
      <c r="BI69" s="395"/>
      <c r="BJ69" s="395"/>
      <c r="BK69" s="395"/>
      <c r="BL69" s="395"/>
      <c r="BM69" s="397"/>
      <c r="BN69" s="398"/>
      <c r="BO69" s="398"/>
      <c r="BP69" s="399"/>
      <c r="BQ69" s="399"/>
      <c r="BR69" s="400"/>
    </row>
    <row r="70" spans="1:70" s="371" customFormat="1">
      <c r="A70" s="383"/>
      <c r="D70" s="384"/>
      <c r="E70" s="385"/>
      <c r="F70" s="385"/>
      <c r="G70" s="385"/>
      <c r="H70" s="385"/>
      <c r="I70" s="385"/>
      <c r="K70" s="385"/>
      <c r="L70" s="385"/>
      <c r="M70" s="385"/>
      <c r="Q70" s="386"/>
      <c r="S70" s="385"/>
      <c r="T70" s="387"/>
      <c r="U70" s="388"/>
      <c r="V70" s="387"/>
      <c r="AA70" s="389"/>
      <c r="AB70" s="389"/>
      <c r="AC70" s="390"/>
      <c r="AD70" s="390"/>
      <c r="AE70" s="391"/>
      <c r="AF70" s="392"/>
      <c r="AG70" s="390"/>
      <c r="AH70" s="393"/>
      <c r="AI70" s="394"/>
      <c r="AJ70" s="395"/>
      <c r="AK70" s="394"/>
      <c r="AL70" s="394"/>
      <c r="AM70" s="394"/>
      <c r="AN70" s="394"/>
      <c r="AO70" s="394"/>
      <c r="AP70" s="395"/>
      <c r="AQ70" s="395"/>
      <c r="AR70" s="395"/>
      <c r="AS70" s="395"/>
      <c r="AT70" s="395"/>
      <c r="AU70" s="395"/>
      <c r="AV70" s="395"/>
      <c r="AW70" s="395"/>
      <c r="AX70" s="395"/>
      <c r="AY70" s="395"/>
      <c r="AZ70" s="395"/>
      <c r="BA70" s="395"/>
      <c r="BB70" s="395"/>
      <c r="BC70" s="395"/>
      <c r="BD70" s="395"/>
      <c r="BE70" s="395"/>
      <c r="BF70" s="395"/>
      <c r="BG70" s="395"/>
      <c r="BH70" s="395"/>
      <c r="BI70" s="395"/>
      <c r="BJ70" s="395"/>
      <c r="BK70" s="395"/>
      <c r="BL70" s="395"/>
      <c r="BM70" s="397"/>
      <c r="BN70" s="398"/>
      <c r="BO70" s="398"/>
      <c r="BP70" s="399"/>
      <c r="BQ70" s="399"/>
      <c r="BR70" s="400"/>
    </row>
    <row r="71" spans="1:70" s="371" customFormat="1">
      <c r="A71" s="383"/>
      <c r="D71" s="384"/>
      <c r="E71" s="385"/>
      <c r="F71" s="385"/>
      <c r="G71" s="385"/>
      <c r="H71" s="385"/>
      <c r="I71" s="385"/>
      <c r="K71" s="385"/>
      <c r="L71" s="385"/>
      <c r="M71" s="385"/>
      <c r="Q71" s="386"/>
      <c r="S71" s="385"/>
      <c r="T71" s="387"/>
      <c r="U71" s="388"/>
      <c r="V71" s="387"/>
      <c r="AA71" s="389"/>
      <c r="AB71" s="389"/>
      <c r="AC71" s="390"/>
      <c r="AD71" s="390"/>
      <c r="AE71" s="391"/>
      <c r="AF71" s="392"/>
      <c r="AG71" s="390"/>
      <c r="AH71" s="393"/>
      <c r="AI71" s="394"/>
      <c r="AJ71" s="395"/>
      <c r="AK71" s="394"/>
      <c r="AL71" s="394"/>
      <c r="AM71" s="394"/>
      <c r="AN71" s="394"/>
      <c r="AO71" s="394"/>
      <c r="AP71" s="395"/>
      <c r="AQ71" s="395"/>
      <c r="AR71" s="395"/>
      <c r="AS71" s="395"/>
      <c r="AT71" s="395"/>
      <c r="AU71" s="395"/>
      <c r="AV71" s="395"/>
      <c r="AW71" s="395"/>
      <c r="AX71" s="395"/>
      <c r="AY71" s="395"/>
      <c r="AZ71" s="395"/>
      <c r="BA71" s="395"/>
      <c r="BB71" s="395"/>
      <c r="BC71" s="395"/>
      <c r="BD71" s="395"/>
      <c r="BE71" s="395"/>
      <c r="BF71" s="395"/>
      <c r="BG71" s="395"/>
      <c r="BH71" s="395"/>
      <c r="BI71" s="395"/>
      <c r="BJ71" s="395"/>
      <c r="BK71" s="395"/>
      <c r="BL71" s="395"/>
      <c r="BM71" s="397"/>
      <c r="BN71" s="398"/>
      <c r="BO71" s="398"/>
      <c r="BP71" s="399"/>
      <c r="BQ71" s="399"/>
      <c r="BR71" s="400"/>
    </row>
    <row r="72" spans="1:70" s="371" customFormat="1">
      <c r="A72" s="383"/>
      <c r="D72" s="384"/>
      <c r="E72" s="385"/>
      <c r="F72" s="385"/>
      <c r="G72" s="385"/>
      <c r="H72" s="385"/>
      <c r="I72" s="385"/>
      <c r="K72" s="385"/>
      <c r="L72" s="385"/>
      <c r="M72" s="385"/>
      <c r="Q72" s="386"/>
      <c r="S72" s="385"/>
      <c r="T72" s="387"/>
      <c r="U72" s="388"/>
      <c r="V72" s="387"/>
      <c r="AA72" s="389"/>
      <c r="AB72" s="389"/>
      <c r="AC72" s="390"/>
      <c r="AD72" s="390"/>
      <c r="AE72" s="391"/>
      <c r="AF72" s="392"/>
      <c r="AG72" s="390"/>
      <c r="AH72" s="393"/>
      <c r="AI72" s="394"/>
      <c r="AJ72" s="395"/>
      <c r="AK72" s="394"/>
      <c r="AL72" s="394"/>
      <c r="AM72" s="394"/>
      <c r="AN72" s="394"/>
      <c r="AO72" s="394"/>
      <c r="AP72" s="395"/>
      <c r="AQ72" s="395"/>
      <c r="AR72" s="395"/>
      <c r="AS72" s="395"/>
      <c r="AT72" s="395"/>
      <c r="AU72" s="395"/>
      <c r="AV72" s="395"/>
      <c r="AW72" s="395"/>
      <c r="AX72" s="395"/>
      <c r="AY72" s="395"/>
      <c r="AZ72" s="395"/>
      <c r="BA72" s="395"/>
      <c r="BB72" s="395"/>
      <c r="BC72" s="395"/>
      <c r="BD72" s="395"/>
      <c r="BE72" s="395"/>
      <c r="BF72" s="395"/>
      <c r="BG72" s="395"/>
      <c r="BH72" s="395"/>
      <c r="BI72" s="395"/>
      <c r="BJ72" s="395"/>
      <c r="BK72" s="395"/>
      <c r="BL72" s="395"/>
      <c r="BM72" s="397"/>
      <c r="BN72" s="398"/>
      <c r="BO72" s="398"/>
      <c r="BP72" s="399"/>
      <c r="BQ72" s="399"/>
      <c r="BR72" s="400"/>
    </row>
    <row r="73" spans="1:70" s="371" customFormat="1">
      <c r="A73" s="383"/>
      <c r="D73" s="384"/>
      <c r="E73" s="385"/>
      <c r="F73" s="385"/>
      <c r="G73" s="385"/>
      <c r="H73" s="385"/>
      <c r="I73" s="385"/>
      <c r="K73" s="385"/>
      <c r="L73" s="385"/>
      <c r="M73" s="385"/>
      <c r="Q73" s="386"/>
      <c r="S73" s="385"/>
      <c r="T73" s="387"/>
      <c r="U73" s="388"/>
      <c r="V73" s="387"/>
      <c r="AA73" s="389"/>
      <c r="AB73" s="389"/>
      <c r="AC73" s="390"/>
      <c r="AD73" s="390"/>
      <c r="AE73" s="391"/>
      <c r="AF73" s="392"/>
      <c r="AG73" s="390"/>
      <c r="AH73" s="393"/>
      <c r="AI73" s="394"/>
      <c r="AJ73" s="395"/>
      <c r="AK73" s="394"/>
      <c r="AL73" s="394"/>
      <c r="AM73" s="394"/>
      <c r="AN73" s="394"/>
      <c r="AO73" s="394"/>
      <c r="AP73" s="395"/>
      <c r="AQ73" s="395"/>
      <c r="AR73" s="395"/>
      <c r="AS73" s="395"/>
      <c r="AT73" s="395"/>
      <c r="AU73" s="395"/>
      <c r="AV73" s="395"/>
      <c r="AW73" s="395"/>
      <c r="AX73" s="395"/>
      <c r="AY73" s="395"/>
      <c r="AZ73" s="395"/>
      <c r="BA73" s="395"/>
      <c r="BB73" s="395"/>
      <c r="BC73" s="395"/>
      <c r="BD73" s="395"/>
      <c r="BE73" s="395"/>
      <c r="BF73" s="395"/>
      <c r="BG73" s="395"/>
      <c r="BH73" s="395"/>
      <c r="BI73" s="395"/>
      <c r="BJ73" s="395"/>
      <c r="BK73" s="395"/>
      <c r="BL73" s="395"/>
      <c r="BM73" s="397"/>
      <c r="BN73" s="398"/>
      <c r="BO73" s="398"/>
      <c r="BP73" s="399"/>
      <c r="BQ73" s="399"/>
      <c r="BR73" s="400"/>
    </row>
    <row r="74" spans="1:70" s="371" customFormat="1">
      <c r="A74" s="383"/>
      <c r="D74" s="384"/>
      <c r="E74" s="385"/>
      <c r="F74" s="385"/>
      <c r="G74" s="385"/>
      <c r="H74" s="385"/>
      <c r="I74" s="385"/>
      <c r="K74" s="385"/>
      <c r="L74" s="385"/>
      <c r="M74" s="385"/>
      <c r="Q74" s="386"/>
      <c r="S74" s="385"/>
      <c r="T74" s="387"/>
      <c r="U74" s="388"/>
      <c r="V74" s="387"/>
      <c r="AA74" s="389"/>
      <c r="AB74" s="389"/>
      <c r="AC74" s="390"/>
      <c r="AD74" s="390"/>
      <c r="AE74" s="391"/>
      <c r="AF74" s="392"/>
      <c r="AG74" s="390"/>
      <c r="AH74" s="393"/>
      <c r="AI74" s="394"/>
      <c r="AJ74" s="395"/>
      <c r="AK74" s="394"/>
      <c r="AL74" s="394"/>
      <c r="AM74" s="394"/>
      <c r="AN74" s="394"/>
      <c r="AO74" s="394"/>
      <c r="AP74" s="395"/>
      <c r="AQ74" s="395"/>
      <c r="AR74" s="395"/>
      <c r="AS74" s="395"/>
      <c r="AT74" s="395"/>
      <c r="AU74" s="395"/>
      <c r="AV74" s="395"/>
      <c r="AW74" s="395"/>
      <c r="AX74" s="395"/>
      <c r="AY74" s="395"/>
      <c r="AZ74" s="395"/>
      <c r="BA74" s="395"/>
      <c r="BB74" s="395"/>
      <c r="BC74" s="395"/>
      <c r="BD74" s="395"/>
      <c r="BE74" s="395"/>
      <c r="BF74" s="395"/>
      <c r="BG74" s="395"/>
      <c r="BH74" s="395"/>
      <c r="BI74" s="395"/>
      <c r="BJ74" s="395"/>
      <c r="BK74" s="395"/>
      <c r="BL74" s="395"/>
      <c r="BM74" s="397"/>
      <c r="BN74" s="398"/>
      <c r="BO74" s="398"/>
      <c r="BP74" s="399"/>
      <c r="BQ74" s="399"/>
      <c r="BR74" s="400"/>
    </row>
    <row r="75" spans="1:70" s="371" customFormat="1">
      <c r="A75" s="383"/>
      <c r="D75" s="384"/>
      <c r="E75" s="385"/>
      <c r="F75" s="385"/>
      <c r="G75" s="385"/>
      <c r="H75" s="385"/>
      <c r="I75" s="385"/>
      <c r="K75" s="385"/>
      <c r="L75" s="385"/>
      <c r="M75" s="385"/>
      <c r="Q75" s="386"/>
      <c r="S75" s="385"/>
      <c r="T75" s="387"/>
      <c r="U75" s="388"/>
      <c r="V75" s="387"/>
      <c r="AA75" s="389"/>
      <c r="AB75" s="389"/>
      <c r="AC75" s="390"/>
      <c r="AD75" s="390"/>
      <c r="AE75" s="391"/>
      <c r="AF75" s="392"/>
      <c r="AG75" s="390"/>
      <c r="AH75" s="393"/>
      <c r="AI75" s="394"/>
      <c r="AJ75" s="395"/>
      <c r="AK75" s="394"/>
      <c r="AL75" s="394"/>
      <c r="AM75" s="394"/>
      <c r="AN75" s="394"/>
      <c r="AO75" s="394"/>
      <c r="AP75" s="395"/>
      <c r="AQ75" s="395"/>
      <c r="AR75" s="395"/>
      <c r="AS75" s="395"/>
      <c r="AT75" s="395"/>
      <c r="AU75" s="395"/>
      <c r="AV75" s="395"/>
      <c r="AW75" s="395"/>
      <c r="AX75" s="395"/>
      <c r="AY75" s="395"/>
      <c r="AZ75" s="395"/>
      <c r="BA75" s="395"/>
      <c r="BB75" s="395"/>
      <c r="BC75" s="395"/>
      <c r="BD75" s="395"/>
      <c r="BE75" s="395"/>
      <c r="BF75" s="395"/>
      <c r="BG75" s="395"/>
      <c r="BH75" s="395"/>
      <c r="BI75" s="395"/>
      <c r="BJ75" s="395"/>
      <c r="BK75" s="395"/>
      <c r="BL75" s="395"/>
      <c r="BM75" s="397"/>
      <c r="BN75" s="398"/>
      <c r="BO75" s="398"/>
      <c r="BP75" s="399"/>
      <c r="BQ75" s="399"/>
      <c r="BR75" s="400"/>
    </row>
    <row r="76" spans="1:70" s="371" customFormat="1">
      <c r="A76" s="383"/>
      <c r="D76" s="384"/>
      <c r="E76" s="385"/>
      <c r="F76" s="385"/>
      <c r="G76" s="385"/>
      <c r="H76" s="385"/>
      <c r="I76" s="385"/>
      <c r="K76" s="385"/>
      <c r="L76" s="385"/>
      <c r="M76" s="385"/>
      <c r="Q76" s="386"/>
      <c r="S76" s="385"/>
      <c r="T76" s="387"/>
      <c r="U76" s="388"/>
      <c r="V76" s="387"/>
      <c r="AA76" s="389"/>
      <c r="AB76" s="389"/>
      <c r="AC76" s="390"/>
      <c r="AD76" s="390"/>
      <c r="AE76" s="391"/>
      <c r="AF76" s="392"/>
      <c r="AG76" s="390"/>
      <c r="AH76" s="393"/>
      <c r="AI76" s="394"/>
      <c r="AJ76" s="395"/>
      <c r="AK76" s="394"/>
      <c r="AL76" s="394"/>
      <c r="AM76" s="394"/>
      <c r="AN76" s="394"/>
      <c r="AO76" s="394"/>
      <c r="AP76" s="395"/>
      <c r="AQ76" s="395"/>
      <c r="AR76" s="395"/>
      <c r="AS76" s="395"/>
      <c r="AT76" s="395"/>
      <c r="AU76" s="395"/>
      <c r="AV76" s="395"/>
      <c r="AW76" s="395"/>
      <c r="AX76" s="395"/>
      <c r="AY76" s="395"/>
      <c r="AZ76" s="395"/>
      <c r="BA76" s="395"/>
      <c r="BB76" s="395"/>
      <c r="BC76" s="395"/>
      <c r="BD76" s="395"/>
      <c r="BE76" s="395"/>
      <c r="BF76" s="395"/>
      <c r="BG76" s="395"/>
      <c r="BH76" s="395"/>
      <c r="BI76" s="395"/>
      <c r="BJ76" s="395"/>
      <c r="BK76" s="395"/>
      <c r="BL76" s="395"/>
      <c r="BM76" s="397"/>
      <c r="BN76" s="398"/>
      <c r="BO76" s="398"/>
      <c r="BP76" s="399"/>
      <c r="BQ76" s="399"/>
      <c r="BR76" s="400"/>
    </row>
    <row r="77" spans="1:70" s="371" customFormat="1">
      <c r="A77" s="383"/>
      <c r="D77" s="384"/>
      <c r="E77" s="385"/>
      <c r="F77" s="385"/>
      <c r="G77" s="385"/>
      <c r="H77" s="385"/>
      <c r="I77" s="385"/>
      <c r="K77" s="385"/>
      <c r="L77" s="385"/>
      <c r="M77" s="385"/>
      <c r="Q77" s="386"/>
      <c r="S77" s="385"/>
      <c r="T77" s="387"/>
      <c r="U77" s="388"/>
      <c r="V77" s="387"/>
      <c r="AA77" s="389"/>
      <c r="AB77" s="389"/>
      <c r="AC77" s="390"/>
      <c r="AD77" s="390"/>
      <c r="AE77" s="391"/>
      <c r="AF77" s="392"/>
      <c r="AG77" s="390"/>
      <c r="AH77" s="393"/>
      <c r="AI77" s="394"/>
      <c r="AJ77" s="395"/>
      <c r="AK77" s="394"/>
      <c r="AL77" s="394"/>
      <c r="AM77" s="394"/>
      <c r="AN77" s="394"/>
      <c r="AO77" s="394"/>
      <c r="AP77" s="395"/>
      <c r="AQ77" s="395"/>
      <c r="AR77" s="395"/>
      <c r="AS77" s="395"/>
      <c r="AT77" s="395"/>
      <c r="AU77" s="395"/>
      <c r="AV77" s="395"/>
      <c r="AW77" s="395"/>
      <c r="AX77" s="395"/>
      <c r="AY77" s="395"/>
      <c r="AZ77" s="395"/>
      <c r="BA77" s="395"/>
      <c r="BB77" s="395"/>
      <c r="BC77" s="395"/>
      <c r="BD77" s="395"/>
      <c r="BE77" s="395"/>
      <c r="BF77" s="395"/>
      <c r="BG77" s="395"/>
      <c r="BH77" s="395"/>
      <c r="BI77" s="395"/>
      <c r="BJ77" s="395"/>
      <c r="BK77" s="395"/>
      <c r="BL77" s="395"/>
      <c r="BM77" s="397"/>
      <c r="BN77" s="398"/>
      <c r="BO77" s="398"/>
      <c r="BP77" s="399"/>
      <c r="BQ77" s="399"/>
      <c r="BR77" s="400"/>
    </row>
    <row r="78" spans="1:70" s="371" customFormat="1">
      <c r="A78" s="383"/>
      <c r="D78" s="384"/>
      <c r="E78" s="385"/>
      <c r="F78" s="385"/>
      <c r="G78" s="385"/>
      <c r="H78" s="385"/>
      <c r="I78" s="385"/>
      <c r="K78" s="385"/>
      <c r="L78" s="385"/>
      <c r="M78" s="385"/>
      <c r="Q78" s="386"/>
      <c r="S78" s="385"/>
      <c r="T78" s="387"/>
      <c r="U78" s="388"/>
      <c r="V78" s="387"/>
      <c r="AA78" s="389"/>
      <c r="AB78" s="389"/>
      <c r="AC78" s="390"/>
      <c r="AD78" s="390"/>
      <c r="AE78" s="391"/>
      <c r="AF78" s="392"/>
      <c r="AG78" s="390"/>
      <c r="AH78" s="393"/>
      <c r="AI78" s="394"/>
      <c r="AJ78" s="395"/>
      <c r="AK78" s="394"/>
      <c r="AL78" s="394"/>
      <c r="AM78" s="394"/>
      <c r="AN78" s="394"/>
      <c r="AO78" s="394"/>
      <c r="AP78" s="395"/>
      <c r="AQ78" s="395"/>
      <c r="AR78" s="395"/>
      <c r="AS78" s="395"/>
      <c r="AT78" s="395"/>
      <c r="AU78" s="395"/>
      <c r="AV78" s="395"/>
      <c r="AW78" s="395"/>
      <c r="AX78" s="395"/>
      <c r="AY78" s="395"/>
      <c r="AZ78" s="395"/>
      <c r="BA78" s="395"/>
      <c r="BB78" s="395"/>
      <c r="BC78" s="395"/>
      <c r="BD78" s="395"/>
      <c r="BE78" s="395"/>
      <c r="BF78" s="395"/>
      <c r="BG78" s="395"/>
      <c r="BH78" s="395"/>
      <c r="BI78" s="395"/>
      <c r="BJ78" s="395"/>
      <c r="BK78" s="395"/>
      <c r="BL78" s="395"/>
      <c r="BM78" s="397"/>
      <c r="BN78" s="398"/>
      <c r="BO78" s="398"/>
      <c r="BP78" s="399"/>
      <c r="BQ78" s="399"/>
      <c r="BR78" s="400"/>
    </row>
    <row r="79" spans="1:70" s="371" customFormat="1">
      <c r="A79" s="383"/>
      <c r="D79" s="384"/>
      <c r="E79" s="385"/>
      <c r="F79" s="385"/>
      <c r="G79" s="385"/>
      <c r="H79" s="385"/>
      <c r="I79" s="385"/>
      <c r="K79" s="385"/>
      <c r="L79" s="385"/>
      <c r="M79" s="385"/>
      <c r="Q79" s="386"/>
      <c r="S79" s="385"/>
      <c r="T79" s="387"/>
      <c r="U79" s="388"/>
      <c r="V79" s="387"/>
      <c r="AA79" s="389"/>
      <c r="AB79" s="389"/>
      <c r="AC79" s="390"/>
      <c r="AD79" s="390"/>
      <c r="AE79" s="391"/>
      <c r="AF79" s="392"/>
      <c r="AG79" s="390"/>
      <c r="AH79" s="393"/>
      <c r="AI79" s="394"/>
      <c r="AJ79" s="395"/>
      <c r="AK79" s="394"/>
      <c r="AL79" s="394"/>
      <c r="AM79" s="394"/>
      <c r="AN79" s="394"/>
      <c r="AO79" s="394"/>
      <c r="AP79" s="395"/>
      <c r="AQ79" s="395"/>
      <c r="AR79" s="395"/>
      <c r="AS79" s="395"/>
      <c r="AT79" s="395"/>
      <c r="AU79" s="395"/>
      <c r="AV79" s="395"/>
      <c r="AW79" s="395"/>
      <c r="AX79" s="395"/>
      <c r="AY79" s="395"/>
      <c r="AZ79" s="395"/>
      <c r="BA79" s="395"/>
      <c r="BB79" s="395"/>
      <c r="BC79" s="395"/>
      <c r="BD79" s="395"/>
      <c r="BE79" s="395"/>
      <c r="BF79" s="395"/>
      <c r="BG79" s="395"/>
      <c r="BH79" s="395"/>
      <c r="BI79" s="395"/>
      <c r="BJ79" s="395"/>
      <c r="BK79" s="395"/>
      <c r="BL79" s="395"/>
      <c r="BM79" s="397"/>
      <c r="BN79" s="398"/>
      <c r="BO79" s="398"/>
      <c r="BP79" s="399"/>
      <c r="BQ79" s="399"/>
      <c r="BR79" s="400"/>
    </row>
    <row r="80" spans="1:70" s="371" customFormat="1">
      <c r="A80" s="383"/>
      <c r="D80" s="384"/>
      <c r="E80" s="385"/>
      <c r="F80" s="385"/>
      <c r="G80" s="385"/>
      <c r="H80" s="385"/>
      <c r="I80" s="385"/>
      <c r="K80" s="385"/>
      <c r="L80" s="385"/>
      <c r="M80" s="385"/>
      <c r="Q80" s="386"/>
      <c r="S80" s="385"/>
      <c r="T80" s="387"/>
      <c r="U80" s="388"/>
      <c r="V80" s="387"/>
      <c r="AA80" s="389"/>
      <c r="AB80" s="389"/>
      <c r="AC80" s="390"/>
      <c r="AD80" s="390"/>
      <c r="AE80" s="391"/>
      <c r="AF80" s="392"/>
      <c r="AG80" s="390"/>
      <c r="AH80" s="393"/>
      <c r="AI80" s="394"/>
      <c r="AJ80" s="395"/>
      <c r="AK80" s="394"/>
      <c r="AL80" s="394"/>
      <c r="AM80" s="394"/>
      <c r="AN80" s="394"/>
      <c r="AO80" s="394"/>
      <c r="AP80" s="395"/>
      <c r="AQ80" s="395"/>
      <c r="AR80" s="395"/>
      <c r="AS80" s="395"/>
      <c r="AT80" s="395"/>
      <c r="AU80" s="395"/>
      <c r="AV80" s="395"/>
      <c r="AW80" s="395"/>
      <c r="AX80" s="395"/>
      <c r="AY80" s="395"/>
      <c r="AZ80" s="395"/>
      <c r="BA80" s="395"/>
      <c r="BB80" s="395"/>
      <c r="BC80" s="395"/>
      <c r="BD80" s="395"/>
      <c r="BE80" s="395"/>
      <c r="BF80" s="395"/>
      <c r="BG80" s="395"/>
      <c r="BH80" s="395"/>
      <c r="BI80" s="395"/>
      <c r="BJ80" s="395"/>
      <c r="BK80" s="395"/>
      <c r="BL80" s="395"/>
      <c r="BM80" s="397"/>
      <c r="BN80" s="398"/>
      <c r="BO80" s="398"/>
      <c r="BP80" s="399"/>
      <c r="BQ80" s="399"/>
      <c r="BR80" s="400"/>
    </row>
    <row r="81" spans="1:70" s="371" customFormat="1">
      <c r="A81" s="385"/>
      <c r="D81" s="384"/>
      <c r="E81" s="385"/>
      <c r="F81" s="385"/>
      <c r="G81" s="385"/>
      <c r="H81" s="385"/>
      <c r="I81" s="385"/>
      <c r="K81" s="385"/>
      <c r="L81" s="385"/>
      <c r="M81" s="385"/>
      <c r="Q81" s="372"/>
      <c r="S81" s="385"/>
      <c r="AA81" s="392"/>
      <c r="AB81" s="392"/>
      <c r="AC81" s="390"/>
      <c r="AD81" s="392"/>
      <c r="AE81" s="398"/>
      <c r="AF81" s="392"/>
      <c r="AG81" s="392"/>
      <c r="AH81" s="392"/>
      <c r="AI81" s="392"/>
      <c r="AJ81" s="398"/>
      <c r="AK81" s="392"/>
      <c r="AL81" s="392"/>
      <c r="AM81" s="392"/>
      <c r="AN81" s="392"/>
      <c r="AO81" s="392"/>
      <c r="AP81" s="398"/>
      <c r="AQ81" s="398"/>
      <c r="AR81" s="398"/>
      <c r="AS81" s="398"/>
      <c r="AT81" s="398"/>
      <c r="AU81" s="398"/>
      <c r="AV81" s="398"/>
      <c r="AW81" s="398"/>
      <c r="AX81" s="398"/>
      <c r="AY81" s="398"/>
      <c r="AZ81" s="398"/>
      <c r="BA81" s="398"/>
      <c r="BB81" s="398"/>
      <c r="BC81" s="398"/>
      <c r="BD81" s="398"/>
      <c r="BE81" s="398"/>
      <c r="BF81" s="398"/>
      <c r="BG81" s="398"/>
      <c r="BH81" s="398"/>
      <c r="BI81" s="398"/>
      <c r="BJ81" s="398"/>
      <c r="BK81" s="398"/>
      <c r="BL81" s="398"/>
      <c r="BM81" s="398"/>
      <c r="BN81" s="398"/>
      <c r="BO81" s="398"/>
      <c r="BP81" s="399"/>
      <c r="BQ81" s="399"/>
      <c r="BR81" s="400"/>
    </row>
    <row r="82" spans="1:70" s="371" customFormat="1">
      <c r="A82" s="385"/>
      <c r="D82" s="384"/>
      <c r="E82" s="385"/>
      <c r="F82" s="385"/>
      <c r="G82" s="385"/>
      <c r="H82" s="385"/>
      <c r="I82" s="385"/>
      <c r="K82" s="385"/>
      <c r="L82" s="385"/>
      <c r="M82" s="385"/>
      <c r="Q82" s="372"/>
      <c r="S82" s="385"/>
      <c r="AA82" s="392"/>
      <c r="AB82" s="392"/>
      <c r="AC82" s="390"/>
      <c r="AD82" s="392"/>
      <c r="AE82" s="398"/>
      <c r="AF82" s="392"/>
      <c r="AG82" s="392"/>
      <c r="AH82" s="392"/>
      <c r="AI82" s="392"/>
      <c r="AJ82" s="398"/>
      <c r="AK82" s="392"/>
      <c r="AL82" s="392"/>
      <c r="AM82" s="392"/>
      <c r="AN82" s="392"/>
      <c r="AO82" s="392"/>
      <c r="AP82" s="398"/>
      <c r="AQ82" s="398"/>
      <c r="AR82" s="398"/>
      <c r="AS82" s="398"/>
      <c r="AT82" s="398"/>
      <c r="AU82" s="398"/>
      <c r="AV82" s="398"/>
      <c r="AW82" s="398"/>
      <c r="AX82" s="398"/>
      <c r="AY82" s="398"/>
      <c r="AZ82" s="398"/>
      <c r="BA82" s="398"/>
      <c r="BB82" s="398"/>
      <c r="BC82" s="398"/>
      <c r="BD82" s="398"/>
      <c r="BE82" s="398"/>
      <c r="BF82" s="398"/>
      <c r="BG82" s="398"/>
      <c r="BH82" s="398"/>
      <c r="BI82" s="398"/>
      <c r="BJ82" s="398"/>
      <c r="BK82" s="398"/>
      <c r="BL82" s="398"/>
      <c r="BM82" s="398"/>
      <c r="BN82" s="398"/>
      <c r="BO82" s="398"/>
      <c r="BP82" s="399"/>
      <c r="BQ82" s="399"/>
      <c r="BR82" s="400"/>
    </row>
    <row r="83" spans="1:70" s="371" customFormat="1">
      <c r="A83" s="385"/>
      <c r="D83" s="384"/>
      <c r="E83" s="385"/>
      <c r="F83" s="385"/>
      <c r="G83" s="385"/>
      <c r="H83" s="385"/>
      <c r="I83" s="385"/>
      <c r="K83" s="385"/>
      <c r="L83" s="385"/>
      <c r="M83" s="385"/>
      <c r="Q83" s="372"/>
      <c r="S83" s="385"/>
      <c r="AA83" s="392"/>
      <c r="AB83" s="392"/>
      <c r="AC83" s="390"/>
      <c r="AD83" s="392"/>
      <c r="AE83" s="398"/>
      <c r="AF83" s="392"/>
      <c r="AG83" s="392"/>
      <c r="AH83" s="392"/>
      <c r="AI83" s="392"/>
      <c r="AJ83" s="398"/>
      <c r="AK83" s="392"/>
      <c r="AL83" s="392"/>
      <c r="AM83" s="392"/>
      <c r="AN83" s="392"/>
      <c r="AO83" s="392"/>
      <c r="AP83" s="398"/>
      <c r="AQ83" s="398"/>
      <c r="AR83" s="398"/>
      <c r="AS83" s="398"/>
      <c r="AT83" s="398"/>
      <c r="AU83" s="398"/>
      <c r="AV83" s="398"/>
      <c r="AW83" s="398"/>
      <c r="AX83" s="398"/>
      <c r="AY83" s="398"/>
      <c r="AZ83" s="398"/>
      <c r="BA83" s="398"/>
      <c r="BB83" s="398"/>
      <c r="BC83" s="398"/>
      <c r="BD83" s="398"/>
      <c r="BE83" s="398"/>
      <c r="BF83" s="398"/>
      <c r="BG83" s="398"/>
      <c r="BH83" s="398"/>
      <c r="BI83" s="398"/>
      <c r="BJ83" s="398"/>
      <c r="BK83" s="398"/>
      <c r="BL83" s="398"/>
      <c r="BM83" s="398"/>
      <c r="BN83" s="398"/>
      <c r="BO83" s="398"/>
      <c r="BP83" s="399"/>
      <c r="BQ83" s="399"/>
      <c r="BR83" s="400"/>
    </row>
    <row r="84" spans="1:70" s="371" customFormat="1">
      <c r="A84" s="385"/>
      <c r="D84" s="384"/>
      <c r="E84" s="385"/>
      <c r="F84" s="385"/>
      <c r="G84" s="385"/>
      <c r="H84" s="385"/>
      <c r="I84" s="385"/>
      <c r="K84" s="385"/>
      <c r="L84" s="385"/>
      <c r="M84" s="385"/>
      <c r="Q84" s="372"/>
      <c r="S84" s="385"/>
      <c r="AA84" s="392"/>
      <c r="AB84" s="392"/>
      <c r="AC84" s="390"/>
      <c r="AD84" s="392"/>
      <c r="AE84" s="398"/>
      <c r="AF84" s="392"/>
      <c r="AG84" s="392"/>
      <c r="AH84" s="392"/>
      <c r="AI84" s="392"/>
      <c r="AJ84" s="398"/>
      <c r="AK84" s="392"/>
      <c r="AL84" s="392"/>
      <c r="AM84" s="392"/>
      <c r="AN84" s="392"/>
      <c r="AO84" s="392"/>
      <c r="AP84" s="398"/>
      <c r="AQ84" s="398"/>
      <c r="AR84" s="398"/>
      <c r="AS84" s="398"/>
      <c r="AT84" s="398"/>
      <c r="AU84" s="398"/>
      <c r="AV84" s="398"/>
      <c r="AW84" s="398"/>
      <c r="AX84" s="398"/>
      <c r="AY84" s="398"/>
      <c r="AZ84" s="398"/>
      <c r="BA84" s="398"/>
      <c r="BB84" s="398"/>
      <c r="BC84" s="398"/>
      <c r="BD84" s="398"/>
      <c r="BE84" s="398"/>
      <c r="BF84" s="398"/>
      <c r="BG84" s="398"/>
      <c r="BH84" s="398"/>
      <c r="BI84" s="398"/>
      <c r="BJ84" s="398"/>
      <c r="BK84" s="398"/>
      <c r="BL84" s="398"/>
      <c r="BM84" s="398"/>
      <c r="BN84" s="398"/>
      <c r="BO84" s="398"/>
      <c r="BP84" s="399"/>
      <c r="BQ84" s="399"/>
      <c r="BR84" s="400"/>
    </row>
    <row r="85" spans="1:70" s="371" customFormat="1">
      <c r="A85" s="385"/>
      <c r="D85" s="384"/>
      <c r="E85" s="385"/>
      <c r="F85" s="385"/>
      <c r="G85" s="385"/>
      <c r="H85" s="385"/>
      <c r="I85" s="385"/>
      <c r="K85" s="385"/>
      <c r="L85" s="385"/>
      <c r="M85" s="385"/>
      <c r="Q85" s="372"/>
      <c r="S85" s="385"/>
      <c r="AA85" s="392"/>
      <c r="AB85" s="392"/>
      <c r="AC85" s="390"/>
      <c r="AD85" s="392"/>
      <c r="AE85" s="398"/>
      <c r="AF85" s="392"/>
      <c r="AG85" s="392"/>
      <c r="AH85" s="392"/>
      <c r="AI85" s="392"/>
      <c r="AJ85" s="398"/>
      <c r="AK85" s="392"/>
      <c r="AL85" s="392"/>
      <c r="AM85" s="392"/>
      <c r="AN85" s="392"/>
      <c r="AO85" s="392"/>
      <c r="AP85" s="398"/>
      <c r="AQ85" s="398"/>
      <c r="AR85" s="398"/>
      <c r="AS85" s="398"/>
      <c r="AT85" s="398"/>
      <c r="AU85" s="398"/>
      <c r="AV85" s="398"/>
      <c r="AW85" s="398"/>
      <c r="AX85" s="398"/>
      <c r="AY85" s="398"/>
      <c r="AZ85" s="398"/>
      <c r="BA85" s="398"/>
      <c r="BB85" s="398"/>
      <c r="BC85" s="398"/>
      <c r="BD85" s="398"/>
      <c r="BE85" s="398"/>
      <c r="BF85" s="398"/>
      <c r="BG85" s="398"/>
      <c r="BH85" s="398"/>
      <c r="BI85" s="398"/>
      <c r="BJ85" s="398"/>
      <c r="BK85" s="398"/>
      <c r="BL85" s="398"/>
      <c r="BM85" s="398"/>
      <c r="BN85" s="398"/>
      <c r="BO85" s="398"/>
      <c r="BP85" s="399"/>
      <c r="BQ85" s="399"/>
      <c r="BR85" s="400"/>
    </row>
    <row r="86" spans="1:70" s="371" customFormat="1">
      <c r="A86" s="385"/>
      <c r="D86" s="384"/>
      <c r="E86" s="385"/>
      <c r="F86" s="385"/>
      <c r="G86" s="385"/>
      <c r="H86" s="385"/>
      <c r="I86" s="385"/>
      <c r="K86" s="385"/>
      <c r="L86" s="385"/>
      <c r="M86" s="385"/>
      <c r="Q86" s="372"/>
      <c r="S86" s="385"/>
      <c r="AA86" s="392"/>
      <c r="AB86" s="392"/>
      <c r="AC86" s="390"/>
      <c r="AD86" s="392"/>
      <c r="AE86" s="398"/>
      <c r="AF86" s="392"/>
      <c r="AG86" s="392"/>
      <c r="AH86" s="392"/>
      <c r="AI86" s="392"/>
      <c r="AJ86" s="398"/>
      <c r="AK86" s="392"/>
      <c r="AL86" s="392"/>
      <c r="AM86" s="392"/>
      <c r="AN86" s="392"/>
      <c r="AO86" s="392"/>
      <c r="AP86" s="398"/>
      <c r="AQ86" s="398"/>
      <c r="AR86" s="398"/>
      <c r="AS86" s="398"/>
      <c r="AT86" s="398"/>
      <c r="AU86" s="398"/>
      <c r="AV86" s="398"/>
      <c r="AW86" s="398"/>
      <c r="AX86" s="398"/>
      <c r="AY86" s="398"/>
      <c r="AZ86" s="398"/>
      <c r="BA86" s="398"/>
      <c r="BB86" s="398"/>
      <c r="BC86" s="398"/>
      <c r="BD86" s="398"/>
      <c r="BE86" s="398"/>
      <c r="BF86" s="398"/>
      <c r="BG86" s="398"/>
      <c r="BH86" s="398"/>
      <c r="BI86" s="398"/>
      <c r="BJ86" s="398"/>
      <c r="BK86" s="398"/>
      <c r="BL86" s="398"/>
      <c r="BM86" s="398"/>
      <c r="BN86" s="398"/>
      <c r="BO86" s="398"/>
      <c r="BP86" s="399"/>
      <c r="BQ86" s="399"/>
      <c r="BR86" s="400"/>
    </row>
    <row r="87" spans="1:70" s="371" customFormat="1">
      <c r="A87" s="385"/>
      <c r="D87" s="384"/>
      <c r="E87" s="385"/>
      <c r="F87" s="385"/>
      <c r="G87" s="385"/>
      <c r="H87" s="385"/>
      <c r="I87" s="385"/>
      <c r="K87" s="385"/>
      <c r="L87" s="385"/>
      <c r="M87" s="385"/>
      <c r="Q87" s="372"/>
      <c r="S87" s="385"/>
      <c r="AA87" s="392"/>
      <c r="AB87" s="392"/>
      <c r="AC87" s="390"/>
      <c r="AD87" s="392"/>
      <c r="AE87" s="398"/>
      <c r="AF87" s="392"/>
      <c r="AG87" s="392"/>
      <c r="AH87" s="392"/>
      <c r="AI87" s="392"/>
      <c r="AJ87" s="398"/>
      <c r="AK87" s="392"/>
      <c r="AL87" s="392"/>
      <c r="AM87" s="392"/>
      <c r="AN87" s="392"/>
      <c r="AO87" s="392"/>
      <c r="AP87" s="398"/>
      <c r="AQ87" s="398"/>
      <c r="AR87" s="398"/>
      <c r="AS87" s="398"/>
      <c r="AT87" s="398"/>
      <c r="AU87" s="398"/>
      <c r="AV87" s="398"/>
      <c r="AW87" s="398"/>
      <c r="AX87" s="398"/>
      <c r="AY87" s="398"/>
      <c r="AZ87" s="398"/>
      <c r="BA87" s="398"/>
      <c r="BB87" s="398"/>
      <c r="BC87" s="398"/>
      <c r="BD87" s="398"/>
      <c r="BE87" s="398"/>
      <c r="BF87" s="398"/>
      <c r="BG87" s="398"/>
      <c r="BH87" s="398"/>
      <c r="BI87" s="398"/>
      <c r="BJ87" s="398"/>
      <c r="BK87" s="398"/>
      <c r="BL87" s="398"/>
      <c r="BM87" s="398"/>
      <c r="BN87" s="398"/>
      <c r="BO87" s="398"/>
      <c r="BP87" s="399"/>
      <c r="BQ87" s="399"/>
      <c r="BR87" s="400"/>
    </row>
    <row r="88" spans="1:70" s="371" customFormat="1">
      <c r="A88" s="385"/>
      <c r="D88" s="384"/>
      <c r="E88" s="385"/>
      <c r="F88" s="385"/>
      <c r="G88" s="385"/>
      <c r="H88" s="385"/>
      <c r="I88" s="385"/>
      <c r="K88" s="385"/>
      <c r="L88" s="385"/>
      <c r="M88" s="385"/>
      <c r="Q88" s="372"/>
      <c r="S88" s="385"/>
      <c r="AA88" s="392"/>
      <c r="AB88" s="392"/>
      <c r="AC88" s="390"/>
      <c r="AD88" s="392"/>
      <c r="AE88" s="398"/>
      <c r="AF88" s="392"/>
      <c r="AG88" s="392"/>
      <c r="AH88" s="392"/>
      <c r="AI88" s="392"/>
      <c r="AJ88" s="398"/>
      <c r="AK88" s="392"/>
      <c r="AL88" s="392"/>
      <c r="AM88" s="392"/>
      <c r="AN88" s="392"/>
      <c r="AO88" s="392"/>
      <c r="AP88" s="398"/>
      <c r="AQ88" s="398"/>
      <c r="AR88" s="398"/>
      <c r="AS88" s="398"/>
      <c r="AT88" s="398"/>
      <c r="AU88" s="398"/>
      <c r="AV88" s="398"/>
      <c r="AW88" s="398"/>
      <c r="AX88" s="398"/>
      <c r="AY88" s="398"/>
      <c r="AZ88" s="398"/>
      <c r="BA88" s="398"/>
      <c r="BB88" s="398"/>
      <c r="BC88" s="398"/>
      <c r="BD88" s="398"/>
      <c r="BE88" s="398"/>
      <c r="BF88" s="398"/>
      <c r="BG88" s="398"/>
      <c r="BH88" s="398"/>
      <c r="BI88" s="398"/>
      <c r="BJ88" s="398"/>
      <c r="BK88" s="398"/>
      <c r="BL88" s="398"/>
      <c r="BM88" s="398"/>
      <c r="BN88" s="398"/>
      <c r="BO88" s="398"/>
      <c r="BP88" s="399"/>
      <c r="BQ88" s="399"/>
      <c r="BR88" s="400"/>
    </row>
    <row r="89" spans="1:70" s="371" customFormat="1">
      <c r="A89" s="385"/>
      <c r="D89" s="384"/>
      <c r="E89" s="385"/>
      <c r="F89" s="385"/>
      <c r="G89" s="385"/>
      <c r="H89" s="385"/>
      <c r="I89" s="385"/>
      <c r="K89" s="385"/>
      <c r="L89" s="385"/>
      <c r="M89" s="385"/>
      <c r="Q89" s="372"/>
      <c r="S89" s="385"/>
      <c r="AA89" s="392"/>
      <c r="AB89" s="392"/>
      <c r="AC89" s="398"/>
      <c r="AD89" s="392"/>
      <c r="AE89" s="398"/>
      <c r="AF89" s="392"/>
      <c r="AG89" s="392"/>
      <c r="AH89" s="392"/>
      <c r="AI89" s="392"/>
      <c r="AJ89" s="398"/>
      <c r="AK89" s="392"/>
      <c r="AL89" s="392"/>
      <c r="AM89" s="392"/>
      <c r="AN89" s="392"/>
      <c r="AO89" s="392"/>
      <c r="AP89" s="398"/>
      <c r="AQ89" s="398"/>
      <c r="AR89" s="398"/>
      <c r="AS89" s="398"/>
      <c r="AT89" s="398"/>
      <c r="AU89" s="398"/>
      <c r="AV89" s="398"/>
      <c r="AW89" s="398"/>
      <c r="AX89" s="398"/>
      <c r="AY89" s="398"/>
      <c r="AZ89" s="398"/>
      <c r="BA89" s="398"/>
      <c r="BB89" s="398"/>
      <c r="BC89" s="398"/>
      <c r="BD89" s="398"/>
      <c r="BE89" s="398"/>
      <c r="BF89" s="398"/>
      <c r="BG89" s="398"/>
      <c r="BH89" s="398"/>
      <c r="BI89" s="398"/>
      <c r="BJ89" s="398"/>
      <c r="BK89" s="398"/>
      <c r="BL89" s="398"/>
      <c r="BM89" s="398"/>
      <c r="BN89" s="398"/>
      <c r="BO89" s="398"/>
      <c r="BP89" s="398"/>
      <c r="BQ89" s="398"/>
    </row>
  </sheetData>
  <pageMargins left="0.7" right="0.7" top="0.75" bottom="0.75" header="0.3" footer="0.3"/>
  <pageSetup paperSize="9" scale="1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1">
    <tabColor rgb="FFC00000"/>
    <pageSetUpPr fitToPage="1"/>
  </sheetPr>
  <dimension ref="A1:CT116"/>
  <sheetViews>
    <sheetView view="pageBreakPreview" topLeftCell="B1" zoomScale="115" zoomScaleSheetLayoutView="100" workbookViewId="0"/>
  </sheetViews>
  <sheetFormatPr baseColWidth="10" defaultColWidth="1.42578125" defaultRowHeight="7.5" customHeight="1"/>
  <cols>
    <col min="1" max="1" width="1.42578125" style="26" hidden="1" customWidth="1"/>
    <col min="2" max="32" width="1.42578125" style="26"/>
    <col min="33" max="33" width="2.28515625" style="26" customWidth="1"/>
    <col min="34" max="34" width="2.5703125" style="26" customWidth="1"/>
    <col min="35" max="51" width="1.42578125" style="26"/>
    <col min="52" max="52" width="2.140625" style="26" customWidth="1"/>
    <col min="53" max="55" width="1.42578125" style="26"/>
    <col min="56" max="58" width="1.42578125" style="26" customWidth="1"/>
    <col min="59" max="68" width="1.42578125" style="26"/>
    <col min="69" max="76" width="1.42578125" style="26" hidden="1" customWidth="1"/>
    <col min="77" max="77" width="4.5703125" style="26" hidden="1" customWidth="1"/>
    <col min="78" max="80" width="1.42578125" style="26" hidden="1" customWidth="1"/>
    <col min="81" max="81" width="5.28515625" style="26" hidden="1" customWidth="1"/>
    <col min="82" max="82" width="1.42578125" style="26"/>
    <col min="83" max="83" width="1.42578125" style="26" customWidth="1"/>
    <col min="84" max="256" width="1.42578125" style="26"/>
    <col min="257" max="257" width="0" style="26" hidden="1" customWidth="1"/>
    <col min="258" max="288" width="1.42578125" style="26"/>
    <col min="289" max="289" width="2.28515625" style="26" customWidth="1"/>
    <col min="290" max="290" width="2.5703125" style="26" customWidth="1"/>
    <col min="291" max="307" width="1.42578125" style="26"/>
    <col min="308" max="308" width="2.140625" style="26" customWidth="1"/>
    <col min="309" max="311" width="1.42578125" style="26"/>
    <col min="312" max="314" width="1.42578125" style="26" customWidth="1"/>
    <col min="315" max="332" width="1.42578125" style="26"/>
    <col min="333" max="333" width="4.5703125" style="26" customWidth="1"/>
    <col min="334" max="512" width="1.42578125" style="26"/>
    <col min="513" max="513" width="0" style="26" hidden="1" customWidth="1"/>
    <col min="514" max="544" width="1.42578125" style="26"/>
    <col min="545" max="545" width="2.28515625" style="26" customWidth="1"/>
    <col min="546" max="546" width="2.5703125" style="26" customWidth="1"/>
    <col min="547" max="563" width="1.42578125" style="26"/>
    <col min="564" max="564" width="2.140625" style="26" customWidth="1"/>
    <col min="565" max="567" width="1.42578125" style="26"/>
    <col min="568" max="570" width="1.42578125" style="26" customWidth="1"/>
    <col min="571" max="588" width="1.42578125" style="26"/>
    <col min="589" max="589" width="4.5703125" style="26" customWidth="1"/>
    <col min="590" max="768" width="1.42578125" style="26"/>
    <col min="769" max="769" width="0" style="26" hidden="1" customWidth="1"/>
    <col min="770" max="800" width="1.42578125" style="26"/>
    <col min="801" max="801" width="2.28515625" style="26" customWidth="1"/>
    <col min="802" max="802" width="2.5703125" style="26" customWidth="1"/>
    <col min="803" max="819" width="1.42578125" style="26"/>
    <col min="820" max="820" width="2.140625" style="26" customWidth="1"/>
    <col min="821" max="823" width="1.42578125" style="26"/>
    <col min="824" max="826" width="1.42578125" style="26" customWidth="1"/>
    <col min="827" max="844" width="1.42578125" style="26"/>
    <col min="845" max="845" width="4.5703125" style="26" customWidth="1"/>
    <col min="846" max="1024" width="1.42578125" style="26"/>
    <col min="1025" max="1025" width="0" style="26" hidden="1" customWidth="1"/>
    <col min="1026" max="1056" width="1.42578125" style="26"/>
    <col min="1057" max="1057" width="2.28515625" style="26" customWidth="1"/>
    <col min="1058" max="1058" width="2.5703125" style="26" customWidth="1"/>
    <col min="1059" max="1075" width="1.42578125" style="26"/>
    <col min="1076" max="1076" width="2.140625" style="26" customWidth="1"/>
    <col min="1077" max="1079" width="1.42578125" style="26"/>
    <col min="1080" max="1082" width="1.42578125" style="26" customWidth="1"/>
    <col min="1083" max="1100" width="1.42578125" style="26"/>
    <col min="1101" max="1101" width="4.5703125" style="26" customWidth="1"/>
    <col min="1102" max="1280" width="1.42578125" style="26"/>
    <col min="1281" max="1281" width="0" style="26" hidden="1" customWidth="1"/>
    <col min="1282" max="1312" width="1.42578125" style="26"/>
    <col min="1313" max="1313" width="2.28515625" style="26" customWidth="1"/>
    <col min="1314" max="1314" width="2.5703125" style="26" customWidth="1"/>
    <col min="1315" max="1331" width="1.42578125" style="26"/>
    <col min="1332" max="1332" width="2.140625" style="26" customWidth="1"/>
    <col min="1333" max="1335" width="1.42578125" style="26"/>
    <col min="1336" max="1338" width="1.42578125" style="26" customWidth="1"/>
    <col min="1339" max="1356" width="1.42578125" style="26"/>
    <col min="1357" max="1357" width="4.5703125" style="26" customWidth="1"/>
    <col min="1358" max="1536" width="1.42578125" style="26"/>
    <col min="1537" max="1537" width="0" style="26" hidden="1" customWidth="1"/>
    <col min="1538" max="1568" width="1.42578125" style="26"/>
    <col min="1569" max="1569" width="2.28515625" style="26" customWidth="1"/>
    <col min="1570" max="1570" width="2.5703125" style="26" customWidth="1"/>
    <col min="1571" max="1587" width="1.42578125" style="26"/>
    <col min="1588" max="1588" width="2.140625" style="26" customWidth="1"/>
    <col min="1589" max="1591" width="1.42578125" style="26"/>
    <col min="1592" max="1594" width="1.42578125" style="26" customWidth="1"/>
    <col min="1595" max="1612" width="1.42578125" style="26"/>
    <col min="1613" max="1613" width="4.5703125" style="26" customWidth="1"/>
    <col min="1614" max="1792" width="1.42578125" style="26"/>
    <col min="1793" max="1793" width="0" style="26" hidden="1" customWidth="1"/>
    <col min="1794" max="1824" width="1.42578125" style="26"/>
    <col min="1825" max="1825" width="2.28515625" style="26" customWidth="1"/>
    <col min="1826" max="1826" width="2.5703125" style="26" customWidth="1"/>
    <col min="1827" max="1843" width="1.42578125" style="26"/>
    <col min="1844" max="1844" width="2.140625" style="26" customWidth="1"/>
    <col min="1845" max="1847" width="1.42578125" style="26"/>
    <col min="1848" max="1850" width="1.42578125" style="26" customWidth="1"/>
    <col min="1851" max="1868" width="1.42578125" style="26"/>
    <col min="1869" max="1869" width="4.5703125" style="26" customWidth="1"/>
    <col min="1870" max="2048" width="1.42578125" style="26"/>
    <col min="2049" max="2049" width="0" style="26" hidden="1" customWidth="1"/>
    <col min="2050" max="2080" width="1.42578125" style="26"/>
    <col min="2081" max="2081" width="2.28515625" style="26" customWidth="1"/>
    <col min="2082" max="2082" width="2.5703125" style="26" customWidth="1"/>
    <col min="2083" max="2099" width="1.42578125" style="26"/>
    <col min="2100" max="2100" width="2.140625" style="26" customWidth="1"/>
    <col min="2101" max="2103" width="1.42578125" style="26"/>
    <col min="2104" max="2106" width="1.42578125" style="26" customWidth="1"/>
    <col min="2107" max="2124" width="1.42578125" style="26"/>
    <col min="2125" max="2125" width="4.5703125" style="26" customWidth="1"/>
    <col min="2126" max="2304" width="1.42578125" style="26"/>
    <col min="2305" max="2305" width="0" style="26" hidden="1" customWidth="1"/>
    <col min="2306" max="2336" width="1.42578125" style="26"/>
    <col min="2337" max="2337" width="2.28515625" style="26" customWidth="1"/>
    <col min="2338" max="2338" width="2.5703125" style="26" customWidth="1"/>
    <col min="2339" max="2355" width="1.42578125" style="26"/>
    <col min="2356" max="2356" width="2.140625" style="26" customWidth="1"/>
    <col min="2357" max="2359" width="1.42578125" style="26"/>
    <col min="2360" max="2362" width="1.42578125" style="26" customWidth="1"/>
    <col min="2363" max="2380" width="1.42578125" style="26"/>
    <col min="2381" max="2381" width="4.5703125" style="26" customWidth="1"/>
    <col min="2382" max="2560" width="1.42578125" style="26"/>
    <col min="2561" max="2561" width="0" style="26" hidden="1" customWidth="1"/>
    <col min="2562" max="2592" width="1.42578125" style="26"/>
    <col min="2593" max="2593" width="2.28515625" style="26" customWidth="1"/>
    <col min="2594" max="2594" width="2.5703125" style="26" customWidth="1"/>
    <col min="2595" max="2611" width="1.42578125" style="26"/>
    <col min="2612" max="2612" width="2.140625" style="26" customWidth="1"/>
    <col min="2613" max="2615" width="1.42578125" style="26"/>
    <col min="2616" max="2618" width="1.42578125" style="26" customWidth="1"/>
    <col min="2619" max="2636" width="1.42578125" style="26"/>
    <col min="2637" max="2637" width="4.5703125" style="26" customWidth="1"/>
    <col min="2638" max="2816" width="1.42578125" style="26"/>
    <col min="2817" max="2817" width="0" style="26" hidden="1" customWidth="1"/>
    <col min="2818" max="2848" width="1.42578125" style="26"/>
    <col min="2849" max="2849" width="2.28515625" style="26" customWidth="1"/>
    <col min="2850" max="2850" width="2.5703125" style="26" customWidth="1"/>
    <col min="2851" max="2867" width="1.42578125" style="26"/>
    <col min="2868" max="2868" width="2.140625" style="26" customWidth="1"/>
    <col min="2869" max="2871" width="1.42578125" style="26"/>
    <col min="2872" max="2874" width="1.42578125" style="26" customWidth="1"/>
    <col min="2875" max="2892" width="1.42578125" style="26"/>
    <col min="2893" max="2893" width="4.5703125" style="26" customWidth="1"/>
    <col min="2894" max="3072" width="1.42578125" style="26"/>
    <col min="3073" max="3073" width="0" style="26" hidden="1" customWidth="1"/>
    <col min="3074" max="3104" width="1.42578125" style="26"/>
    <col min="3105" max="3105" width="2.28515625" style="26" customWidth="1"/>
    <col min="3106" max="3106" width="2.5703125" style="26" customWidth="1"/>
    <col min="3107" max="3123" width="1.42578125" style="26"/>
    <col min="3124" max="3124" width="2.140625" style="26" customWidth="1"/>
    <col min="3125" max="3127" width="1.42578125" style="26"/>
    <col min="3128" max="3130" width="1.42578125" style="26" customWidth="1"/>
    <col min="3131" max="3148" width="1.42578125" style="26"/>
    <col min="3149" max="3149" width="4.5703125" style="26" customWidth="1"/>
    <col min="3150" max="3328" width="1.42578125" style="26"/>
    <col min="3329" max="3329" width="0" style="26" hidden="1" customWidth="1"/>
    <col min="3330" max="3360" width="1.42578125" style="26"/>
    <col min="3361" max="3361" width="2.28515625" style="26" customWidth="1"/>
    <col min="3362" max="3362" width="2.5703125" style="26" customWidth="1"/>
    <col min="3363" max="3379" width="1.42578125" style="26"/>
    <col min="3380" max="3380" width="2.140625" style="26" customWidth="1"/>
    <col min="3381" max="3383" width="1.42578125" style="26"/>
    <col min="3384" max="3386" width="1.42578125" style="26" customWidth="1"/>
    <col min="3387" max="3404" width="1.42578125" style="26"/>
    <col min="3405" max="3405" width="4.5703125" style="26" customWidth="1"/>
    <col min="3406" max="3584" width="1.42578125" style="26"/>
    <col min="3585" max="3585" width="0" style="26" hidden="1" customWidth="1"/>
    <col min="3586" max="3616" width="1.42578125" style="26"/>
    <col min="3617" max="3617" width="2.28515625" style="26" customWidth="1"/>
    <col min="3618" max="3618" width="2.5703125" style="26" customWidth="1"/>
    <col min="3619" max="3635" width="1.42578125" style="26"/>
    <col min="3636" max="3636" width="2.140625" style="26" customWidth="1"/>
    <col min="3637" max="3639" width="1.42578125" style="26"/>
    <col min="3640" max="3642" width="1.42578125" style="26" customWidth="1"/>
    <col min="3643" max="3660" width="1.42578125" style="26"/>
    <col min="3661" max="3661" width="4.5703125" style="26" customWidth="1"/>
    <col min="3662" max="3840" width="1.42578125" style="26"/>
    <col min="3841" max="3841" width="0" style="26" hidden="1" customWidth="1"/>
    <col min="3842" max="3872" width="1.42578125" style="26"/>
    <col min="3873" max="3873" width="2.28515625" style="26" customWidth="1"/>
    <col min="3874" max="3874" width="2.5703125" style="26" customWidth="1"/>
    <col min="3875" max="3891" width="1.42578125" style="26"/>
    <col min="3892" max="3892" width="2.140625" style="26" customWidth="1"/>
    <col min="3893" max="3895" width="1.42578125" style="26"/>
    <col min="3896" max="3898" width="1.42578125" style="26" customWidth="1"/>
    <col min="3899" max="3916" width="1.42578125" style="26"/>
    <col min="3917" max="3917" width="4.5703125" style="26" customWidth="1"/>
    <col min="3918" max="4096" width="1.42578125" style="26"/>
    <col min="4097" max="4097" width="0" style="26" hidden="1" customWidth="1"/>
    <col min="4098" max="4128" width="1.42578125" style="26"/>
    <col min="4129" max="4129" width="2.28515625" style="26" customWidth="1"/>
    <col min="4130" max="4130" width="2.5703125" style="26" customWidth="1"/>
    <col min="4131" max="4147" width="1.42578125" style="26"/>
    <col min="4148" max="4148" width="2.140625" style="26" customWidth="1"/>
    <col min="4149" max="4151" width="1.42578125" style="26"/>
    <col min="4152" max="4154" width="1.42578125" style="26" customWidth="1"/>
    <col min="4155" max="4172" width="1.42578125" style="26"/>
    <col min="4173" max="4173" width="4.5703125" style="26" customWidth="1"/>
    <col min="4174" max="4352" width="1.42578125" style="26"/>
    <col min="4353" max="4353" width="0" style="26" hidden="1" customWidth="1"/>
    <col min="4354" max="4384" width="1.42578125" style="26"/>
    <col min="4385" max="4385" width="2.28515625" style="26" customWidth="1"/>
    <col min="4386" max="4386" width="2.5703125" style="26" customWidth="1"/>
    <col min="4387" max="4403" width="1.42578125" style="26"/>
    <col min="4404" max="4404" width="2.140625" style="26" customWidth="1"/>
    <col min="4405" max="4407" width="1.42578125" style="26"/>
    <col min="4408" max="4410" width="1.42578125" style="26" customWidth="1"/>
    <col min="4411" max="4428" width="1.42578125" style="26"/>
    <col min="4429" max="4429" width="4.5703125" style="26" customWidth="1"/>
    <col min="4430" max="4608" width="1.42578125" style="26"/>
    <col min="4609" max="4609" width="0" style="26" hidden="1" customWidth="1"/>
    <col min="4610" max="4640" width="1.42578125" style="26"/>
    <col min="4641" max="4641" width="2.28515625" style="26" customWidth="1"/>
    <col min="4642" max="4642" width="2.5703125" style="26" customWidth="1"/>
    <col min="4643" max="4659" width="1.42578125" style="26"/>
    <col min="4660" max="4660" width="2.140625" style="26" customWidth="1"/>
    <col min="4661" max="4663" width="1.42578125" style="26"/>
    <col min="4664" max="4666" width="1.42578125" style="26" customWidth="1"/>
    <col min="4667" max="4684" width="1.42578125" style="26"/>
    <col min="4685" max="4685" width="4.5703125" style="26" customWidth="1"/>
    <col min="4686" max="4864" width="1.42578125" style="26"/>
    <col min="4865" max="4865" width="0" style="26" hidden="1" customWidth="1"/>
    <col min="4866" max="4896" width="1.42578125" style="26"/>
    <col min="4897" max="4897" width="2.28515625" style="26" customWidth="1"/>
    <col min="4898" max="4898" width="2.5703125" style="26" customWidth="1"/>
    <col min="4899" max="4915" width="1.42578125" style="26"/>
    <col min="4916" max="4916" width="2.140625" style="26" customWidth="1"/>
    <col min="4917" max="4919" width="1.42578125" style="26"/>
    <col min="4920" max="4922" width="1.42578125" style="26" customWidth="1"/>
    <col min="4923" max="4940" width="1.42578125" style="26"/>
    <col min="4941" max="4941" width="4.5703125" style="26" customWidth="1"/>
    <col min="4942" max="5120" width="1.42578125" style="26"/>
    <col min="5121" max="5121" width="0" style="26" hidden="1" customWidth="1"/>
    <col min="5122" max="5152" width="1.42578125" style="26"/>
    <col min="5153" max="5153" width="2.28515625" style="26" customWidth="1"/>
    <col min="5154" max="5154" width="2.5703125" style="26" customWidth="1"/>
    <col min="5155" max="5171" width="1.42578125" style="26"/>
    <col min="5172" max="5172" width="2.140625" style="26" customWidth="1"/>
    <col min="5173" max="5175" width="1.42578125" style="26"/>
    <col min="5176" max="5178" width="1.42578125" style="26" customWidth="1"/>
    <col min="5179" max="5196" width="1.42578125" style="26"/>
    <col min="5197" max="5197" width="4.5703125" style="26" customWidth="1"/>
    <col min="5198" max="5376" width="1.42578125" style="26"/>
    <col min="5377" max="5377" width="0" style="26" hidden="1" customWidth="1"/>
    <col min="5378" max="5408" width="1.42578125" style="26"/>
    <col min="5409" max="5409" width="2.28515625" style="26" customWidth="1"/>
    <col min="5410" max="5410" width="2.5703125" style="26" customWidth="1"/>
    <col min="5411" max="5427" width="1.42578125" style="26"/>
    <col min="5428" max="5428" width="2.140625" style="26" customWidth="1"/>
    <col min="5429" max="5431" width="1.42578125" style="26"/>
    <col min="5432" max="5434" width="1.42578125" style="26" customWidth="1"/>
    <col min="5435" max="5452" width="1.42578125" style="26"/>
    <col min="5453" max="5453" width="4.5703125" style="26" customWidth="1"/>
    <col min="5454" max="5632" width="1.42578125" style="26"/>
    <col min="5633" max="5633" width="0" style="26" hidden="1" customWidth="1"/>
    <col min="5634" max="5664" width="1.42578125" style="26"/>
    <col min="5665" max="5665" width="2.28515625" style="26" customWidth="1"/>
    <col min="5666" max="5666" width="2.5703125" style="26" customWidth="1"/>
    <col min="5667" max="5683" width="1.42578125" style="26"/>
    <col min="5684" max="5684" width="2.140625" style="26" customWidth="1"/>
    <col min="5685" max="5687" width="1.42578125" style="26"/>
    <col min="5688" max="5690" width="1.42578125" style="26" customWidth="1"/>
    <col min="5691" max="5708" width="1.42578125" style="26"/>
    <col min="5709" max="5709" width="4.5703125" style="26" customWidth="1"/>
    <col min="5710" max="5888" width="1.42578125" style="26"/>
    <col min="5889" max="5889" width="0" style="26" hidden="1" customWidth="1"/>
    <col min="5890" max="5920" width="1.42578125" style="26"/>
    <col min="5921" max="5921" width="2.28515625" style="26" customWidth="1"/>
    <col min="5922" max="5922" width="2.5703125" style="26" customWidth="1"/>
    <col min="5923" max="5939" width="1.42578125" style="26"/>
    <col min="5940" max="5940" width="2.140625" style="26" customWidth="1"/>
    <col min="5941" max="5943" width="1.42578125" style="26"/>
    <col min="5944" max="5946" width="1.42578125" style="26" customWidth="1"/>
    <col min="5947" max="5964" width="1.42578125" style="26"/>
    <col min="5965" max="5965" width="4.5703125" style="26" customWidth="1"/>
    <col min="5966" max="6144" width="1.42578125" style="26"/>
    <col min="6145" max="6145" width="0" style="26" hidden="1" customWidth="1"/>
    <col min="6146" max="6176" width="1.42578125" style="26"/>
    <col min="6177" max="6177" width="2.28515625" style="26" customWidth="1"/>
    <col min="6178" max="6178" width="2.5703125" style="26" customWidth="1"/>
    <col min="6179" max="6195" width="1.42578125" style="26"/>
    <col min="6196" max="6196" width="2.140625" style="26" customWidth="1"/>
    <col min="6197" max="6199" width="1.42578125" style="26"/>
    <col min="6200" max="6202" width="1.42578125" style="26" customWidth="1"/>
    <col min="6203" max="6220" width="1.42578125" style="26"/>
    <col min="6221" max="6221" width="4.5703125" style="26" customWidth="1"/>
    <col min="6222" max="6400" width="1.42578125" style="26"/>
    <col min="6401" max="6401" width="0" style="26" hidden="1" customWidth="1"/>
    <col min="6402" max="6432" width="1.42578125" style="26"/>
    <col min="6433" max="6433" width="2.28515625" style="26" customWidth="1"/>
    <col min="6434" max="6434" width="2.5703125" style="26" customWidth="1"/>
    <col min="6435" max="6451" width="1.42578125" style="26"/>
    <col min="6452" max="6452" width="2.140625" style="26" customWidth="1"/>
    <col min="6453" max="6455" width="1.42578125" style="26"/>
    <col min="6456" max="6458" width="1.42578125" style="26" customWidth="1"/>
    <col min="6459" max="6476" width="1.42578125" style="26"/>
    <col min="6477" max="6477" width="4.5703125" style="26" customWidth="1"/>
    <col min="6478" max="6656" width="1.42578125" style="26"/>
    <col min="6657" max="6657" width="0" style="26" hidden="1" customWidth="1"/>
    <col min="6658" max="6688" width="1.42578125" style="26"/>
    <col min="6689" max="6689" width="2.28515625" style="26" customWidth="1"/>
    <col min="6690" max="6690" width="2.5703125" style="26" customWidth="1"/>
    <col min="6691" max="6707" width="1.42578125" style="26"/>
    <col min="6708" max="6708" width="2.140625" style="26" customWidth="1"/>
    <col min="6709" max="6711" width="1.42578125" style="26"/>
    <col min="6712" max="6714" width="1.42578125" style="26" customWidth="1"/>
    <col min="6715" max="6732" width="1.42578125" style="26"/>
    <col min="6733" max="6733" width="4.5703125" style="26" customWidth="1"/>
    <col min="6734" max="6912" width="1.42578125" style="26"/>
    <col min="6913" max="6913" width="0" style="26" hidden="1" customWidth="1"/>
    <col min="6914" max="6944" width="1.42578125" style="26"/>
    <col min="6945" max="6945" width="2.28515625" style="26" customWidth="1"/>
    <col min="6946" max="6946" width="2.5703125" style="26" customWidth="1"/>
    <col min="6947" max="6963" width="1.42578125" style="26"/>
    <col min="6964" max="6964" width="2.140625" style="26" customWidth="1"/>
    <col min="6965" max="6967" width="1.42578125" style="26"/>
    <col min="6968" max="6970" width="1.42578125" style="26" customWidth="1"/>
    <col min="6971" max="6988" width="1.42578125" style="26"/>
    <col min="6989" max="6989" width="4.5703125" style="26" customWidth="1"/>
    <col min="6990" max="7168" width="1.42578125" style="26"/>
    <col min="7169" max="7169" width="0" style="26" hidden="1" customWidth="1"/>
    <col min="7170" max="7200" width="1.42578125" style="26"/>
    <col min="7201" max="7201" width="2.28515625" style="26" customWidth="1"/>
    <col min="7202" max="7202" width="2.5703125" style="26" customWidth="1"/>
    <col min="7203" max="7219" width="1.42578125" style="26"/>
    <col min="7220" max="7220" width="2.140625" style="26" customWidth="1"/>
    <col min="7221" max="7223" width="1.42578125" style="26"/>
    <col min="7224" max="7226" width="1.42578125" style="26" customWidth="1"/>
    <col min="7227" max="7244" width="1.42578125" style="26"/>
    <col min="7245" max="7245" width="4.5703125" style="26" customWidth="1"/>
    <col min="7246" max="7424" width="1.42578125" style="26"/>
    <col min="7425" max="7425" width="0" style="26" hidden="1" customWidth="1"/>
    <col min="7426" max="7456" width="1.42578125" style="26"/>
    <col min="7457" max="7457" width="2.28515625" style="26" customWidth="1"/>
    <col min="7458" max="7458" width="2.5703125" style="26" customWidth="1"/>
    <col min="7459" max="7475" width="1.42578125" style="26"/>
    <col min="7476" max="7476" width="2.140625" style="26" customWidth="1"/>
    <col min="7477" max="7479" width="1.42578125" style="26"/>
    <col min="7480" max="7482" width="1.42578125" style="26" customWidth="1"/>
    <col min="7483" max="7500" width="1.42578125" style="26"/>
    <col min="7501" max="7501" width="4.5703125" style="26" customWidth="1"/>
    <col min="7502" max="7680" width="1.42578125" style="26"/>
    <col min="7681" max="7681" width="0" style="26" hidden="1" customWidth="1"/>
    <col min="7682" max="7712" width="1.42578125" style="26"/>
    <col min="7713" max="7713" width="2.28515625" style="26" customWidth="1"/>
    <col min="7714" max="7714" width="2.5703125" style="26" customWidth="1"/>
    <col min="7715" max="7731" width="1.42578125" style="26"/>
    <col min="7732" max="7732" width="2.140625" style="26" customWidth="1"/>
    <col min="7733" max="7735" width="1.42578125" style="26"/>
    <col min="7736" max="7738" width="1.42578125" style="26" customWidth="1"/>
    <col min="7739" max="7756" width="1.42578125" style="26"/>
    <col min="7757" max="7757" width="4.5703125" style="26" customWidth="1"/>
    <col min="7758" max="7936" width="1.42578125" style="26"/>
    <col min="7937" max="7937" width="0" style="26" hidden="1" customWidth="1"/>
    <col min="7938" max="7968" width="1.42578125" style="26"/>
    <col min="7969" max="7969" width="2.28515625" style="26" customWidth="1"/>
    <col min="7970" max="7970" width="2.5703125" style="26" customWidth="1"/>
    <col min="7971" max="7987" width="1.42578125" style="26"/>
    <col min="7988" max="7988" width="2.140625" style="26" customWidth="1"/>
    <col min="7989" max="7991" width="1.42578125" style="26"/>
    <col min="7992" max="7994" width="1.42578125" style="26" customWidth="1"/>
    <col min="7995" max="8012" width="1.42578125" style="26"/>
    <col min="8013" max="8013" width="4.5703125" style="26" customWidth="1"/>
    <col min="8014" max="8192" width="1.42578125" style="26"/>
    <col min="8193" max="8193" width="0" style="26" hidden="1" customWidth="1"/>
    <col min="8194" max="8224" width="1.42578125" style="26"/>
    <col min="8225" max="8225" width="2.28515625" style="26" customWidth="1"/>
    <col min="8226" max="8226" width="2.5703125" style="26" customWidth="1"/>
    <col min="8227" max="8243" width="1.42578125" style="26"/>
    <col min="8244" max="8244" width="2.140625" style="26" customWidth="1"/>
    <col min="8245" max="8247" width="1.42578125" style="26"/>
    <col min="8248" max="8250" width="1.42578125" style="26" customWidth="1"/>
    <col min="8251" max="8268" width="1.42578125" style="26"/>
    <col min="8269" max="8269" width="4.5703125" style="26" customWidth="1"/>
    <col min="8270" max="8448" width="1.42578125" style="26"/>
    <col min="8449" max="8449" width="0" style="26" hidden="1" customWidth="1"/>
    <col min="8450" max="8480" width="1.42578125" style="26"/>
    <col min="8481" max="8481" width="2.28515625" style="26" customWidth="1"/>
    <col min="8482" max="8482" width="2.5703125" style="26" customWidth="1"/>
    <col min="8483" max="8499" width="1.42578125" style="26"/>
    <col min="8500" max="8500" width="2.140625" style="26" customWidth="1"/>
    <col min="8501" max="8503" width="1.42578125" style="26"/>
    <col min="8504" max="8506" width="1.42578125" style="26" customWidth="1"/>
    <col min="8507" max="8524" width="1.42578125" style="26"/>
    <col min="8525" max="8525" width="4.5703125" style="26" customWidth="1"/>
    <col min="8526" max="8704" width="1.42578125" style="26"/>
    <col min="8705" max="8705" width="0" style="26" hidden="1" customWidth="1"/>
    <col min="8706" max="8736" width="1.42578125" style="26"/>
    <col min="8737" max="8737" width="2.28515625" style="26" customWidth="1"/>
    <col min="8738" max="8738" width="2.5703125" style="26" customWidth="1"/>
    <col min="8739" max="8755" width="1.42578125" style="26"/>
    <col min="8756" max="8756" width="2.140625" style="26" customWidth="1"/>
    <col min="8757" max="8759" width="1.42578125" style="26"/>
    <col min="8760" max="8762" width="1.42578125" style="26" customWidth="1"/>
    <col min="8763" max="8780" width="1.42578125" style="26"/>
    <col min="8781" max="8781" width="4.5703125" style="26" customWidth="1"/>
    <col min="8782" max="8960" width="1.42578125" style="26"/>
    <col min="8961" max="8961" width="0" style="26" hidden="1" customWidth="1"/>
    <col min="8962" max="8992" width="1.42578125" style="26"/>
    <col min="8993" max="8993" width="2.28515625" style="26" customWidth="1"/>
    <col min="8994" max="8994" width="2.5703125" style="26" customWidth="1"/>
    <col min="8995" max="9011" width="1.42578125" style="26"/>
    <col min="9012" max="9012" width="2.140625" style="26" customWidth="1"/>
    <col min="9013" max="9015" width="1.42578125" style="26"/>
    <col min="9016" max="9018" width="1.42578125" style="26" customWidth="1"/>
    <col min="9019" max="9036" width="1.42578125" style="26"/>
    <col min="9037" max="9037" width="4.5703125" style="26" customWidth="1"/>
    <col min="9038" max="9216" width="1.42578125" style="26"/>
    <col min="9217" max="9217" width="0" style="26" hidden="1" customWidth="1"/>
    <col min="9218" max="9248" width="1.42578125" style="26"/>
    <col min="9249" max="9249" width="2.28515625" style="26" customWidth="1"/>
    <col min="9250" max="9250" width="2.5703125" style="26" customWidth="1"/>
    <col min="9251" max="9267" width="1.42578125" style="26"/>
    <col min="9268" max="9268" width="2.140625" style="26" customWidth="1"/>
    <col min="9269" max="9271" width="1.42578125" style="26"/>
    <col min="9272" max="9274" width="1.42578125" style="26" customWidth="1"/>
    <col min="9275" max="9292" width="1.42578125" style="26"/>
    <col min="9293" max="9293" width="4.5703125" style="26" customWidth="1"/>
    <col min="9294" max="9472" width="1.42578125" style="26"/>
    <col min="9473" max="9473" width="0" style="26" hidden="1" customWidth="1"/>
    <col min="9474" max="9504" width="1.42578125" style="26"/>
    <col min="9505" max="9505" width="2.28515625" style="26" customWidth="1"/>
    <col min="9506" max="9506" width="2.5703125" style="26" customWidth="1"/>
    <col min="9507" max="9523" width="1.42578125" style="26"/>
    <col min="9524" max="9524" width="2.140625" style="26" customWidth="1"/>
    <col min="9525" max="9527" width="1.42578125" style="26"/>
    <col min="9528" max="9530" width="1.42578125" style="26" customWidth="1"/>
    <col min="9531" max="9548" width="1.42578125" style="26"/>
    <col min="9549" max="9549" width="4.5703125" style="26" customWidth="1"/>
    <col min="9550" max="9728" width="1.42578125" style="26"/>
    <col min="9729" max="9729" width="0" style="26" hidden="1" customWidth="1"/>
    <col min="9730" max="9760" width="1.42578125" style="26"/>
    <col min="9761" max="9761" width="2.28515625" style="26" customWidth="1"/>
    <col min="9762" max="9762" width="2.5703125" style="26" customWidth="1"/>
    <col min="9763" max="9779" width="1.42578125" style="26"/>
    <col min="9780" max="9780" width="2.140625" style="26" customWidth="1"/>
    <col min="9781" max="9783" width="1.42578125" style="26"/>
    <col min="9784" max="9786" width="1.42578125" style="26" customWidth="1"/>
    <col min="9787" max="9804" width="1.42578125" style="26"/>
    <col min="9805" max="9805" width="4.5703125" style="26" customWidth="1"/>
    <col min="9806" max="9984" width="1.42578125" style="26"/>
    <col min="9985" max="9985" width="0" style="26" hidden="1" customWidth="1"/>
    <col min="9986" max="10016" width="1.42578125" style="26"/>
    <col min="10017" max="10017" width="2.28515625" style="26" customWidth="1"/>
    <col min="10018" max="10018" width="2.5703125" style="26" customWidth="1"/>
    <col min="10019" max="10035" width="1.42578125" style="26"/>
    <col min="10036" max="10036" width="2.140625" style="26" customWidth="1"/>
    <col min="10037" max="10039" width="1.42578125" style="26"/>
    <col min="10040" max="10042" width="1.42578125" style="26" customWidth="1"/>
    <col min="10043" max="10060" width="1.42578125" style="26"/>
    <col min="10061" max="10061" width="4.5703125" style="26" customWidth="1"/>
    <col min="10062" max="10240" width="1.42578125" style="26"/>
    <col min="10241" max="10241" width="0" style="26" hidden="1" customWidth="1"/>
    <col min="10242" max="10272" width="1.42578125" style="26"/>
    <col min="10273" max="10273" width="2.28515625" style="26" customWidth="1"/>
    <col min="10274" max="10274" width="2.5703125" style="26" customWidth="1"/>
    <col min="10275" max="10291" width="1.42578125" style="26"/>
    <col min="10292" max="10292" width="2.140625" style="26" customWidth="1"/>
    <col min="10293" max="10295" width="1.42578125" style="26"/>
    <col min="10296" max="10298" width="1.42578125" style="26" customWidth="1"/>
    <col min="10299" max="10316" width="1.42578125" style="26"/>
    <col min="10317" max="10317" width="4.5703125" style="26" customWidth="1"/>
    <col min="10318" max="10496" width="1.42578125" style="26"/>
    <col min="10497" max="10497" width="0" style="26" hidden="1" customWidth="1"/>
    <col min="10498" max="10528" width="1.42578125" style="26"/>
    <col min="10529" max="10529" width="2.28515625" style="26" customWidth="1"/>
    <col min="10530" max="10530" width="2.5703125" style="26" customWidth="1"/>
    <col min="10531" max="10547" width="1.42578125" style="26"/>
    <col min="10548" max="10548" width="2.140625" style="26" customWidth="1"/>
    <col min="10549" max="10551" width="1.42578125" style="26"/>
    <col min="10552" max="10554" width="1.42578125" style="26" customWidth="1"/>
    <col min="10555" max="10572" width="1.42578125" style="26"/>
    <col min="10573" max="10573" width="4.5703125" style="26" customWidth="1"/>
    <col min="10574" max="10752" width="1.42578125" style="26"/>
    <col min="10753" max="10753" width="0" style="26" hidden="1" customWidth="1"/>
    <col min="10754" max="10784" width="1.42578125" style="26"/>
    <col min="10785" max="10785" width="2.28515625" style="26" customWidth="1"/>
    <col min="10786" max="10786" width="2.5703125" style="26" customWidth="1"/>
    <col min="10787" max="10803" width="1.42578125" style="26"/>
    <col min="10804" max="10804" width="2.140625" style="26" customWidth="1"/>
    <col min="10805" max="10807" width="1.42578125" style="26"/>
    <col min="10808" max="10810" width="1.42578125" style="26" customWidth="1"/>
    <col min="10811" max="10828" width="1.42578125" style="26"/>
    <col min="10829" max="10829" width="4.5703125" style="26" customWidth="1"/>
    <col min="10830" max="11008" width="1.42578125" style="26"/>
    <col min="11009" max="11009" width="0" style="26" hidden="1" customWidth="1"/>
    <col min="11010" max="11040" width="1.42578125" style="26"/>
    <col min="11041" max="11041" width="2.28515625" style="26" customWidth="1"/>
    <col min="11042" max="11042" width="2.5703125" style="26" customWidth="1"/>
    <col min="11043" max="11059" width="1.42578125" style="26"/>
    <col min="11060" max="11060" width="2.140625" style="26" customWidth="1"/>
    <col min="11061" max="11063" width="1.42578125" style="26"/>
    <col min="11064" max="11066" width="1.42578125" style="26" customWidth="1"/>
    <col min="11067" max="11084" width="1.42578125" style="26"/>
    <col min="11085" max="11085" width="4.5703125" style="26" customWidth="1"/>
    <col min="11086" max="11264" width="1.42578125" style="26"/>
    <col min="11265" max="11265" width="0" style="26" hidden="1" customWidth="1"/>
    <col min="11266" max="11296" width="1.42578125" style="26"/>
    <col min="11297" max="11297" width="2.28515625" style="26" customWidth="1"/>
    <col min="11298" max="11298" width="2.5703125" style="26" customWidth="1"/>
    <col min="11299" max="11315" width="1.42578125" style="26"/>
    <col min="11316" max="11316" width="2.140625" style="26" customWidth="1"/>
    <col min="11317" max="11319" width="1.42578125" style="26"/>
    <col min="11320" max="11322" width="1.42578125" style="26" customWidth="1"/>
    <col min="11323" max="11340" width="1.42578125" style="26"/>
    <col min="11341" max="11341" width="4.5703125" style="26" customWidth="1"/>
    <col min="11342" max="11520" width="1.42578125" style="26"/>
    <col min="11521" max="11521" width="0" style="26" hidden="1" customWidth="1"/>
    <col min="11522" max="11552" width="1.42578125" style="26"/>
    <col min="11553" max="11553" width="2.28515625" style="26" customWidth="1"/>
    <col min="11554" max="11554" width="2.5703125" style="26" customWidth="1"/>
    <col min="11555" max="11571" width="1.42578125" style="26"/>
    <col min="11572" max="11572" width="2.140625" style="26" customWidth="1"/>
    <col min="11573" max="11575" width="1.42578125" style="26"/>
    <col min="11576" max="11578" width="1.42578125" style="26" customWidth="1"/>
    <col min="11579" max="11596" width="1.42578125" style="26"/>
    <col min="11597" max="11597" width="4.5703125" style="26" customWidth="1"/>
    <col min="11598" max="11776" width="1.42578125" style="26"/>
    <col min="11777" max="11777" width="0" style="26" hidden="1" customWidth="1"/>
    <col min="11778" max="11808" width="1.42578125" style="26"/>
    <col min="11809" max="11809" width="2.28515625" style="26" customWidth="1"/>
    <col min="11810" max="11810" width="2.5703125" style="26" customWidth="1"/>
    <col min="11811" max="11827" width="1.42578125" style="26"/>
    <col min="11828" max="11828" width="2.140625" style="26" customWidth="1"/>
    <col min="11829" max="11831" width="1.42578125" style="26"/>
    <col min="11832" max="11834" width="1.42578125" style="26" customWidth="1"/>
    <col min="11835" max="11852" width="1.42578125" style="26"/>
    <col min="11853" max="11853" width="4.5703125" style="26" customWidth="1"/>
    <col min="11854" max="12032" width="1.42578125" style="26"/>
    <col min="12033" max="12033" width="0" style="26" hidden="1" customWidth="1"/>
    <col min="12034" max="12064" width="1.42578125" style="26"/>
    <col min="12065" max="12065" width="2.28515625" style="26" customWidth="1"/>
    <col min="12066" max="12066" width="2.5703125" style="26" customWidth="1"/>
    <col min="12067" max="12083" width="1.42578125" style="26"/>
    <col min="12084" max="12084" width="2.140625" style="26" customWidth="1"/>
    <col min="12085" max="12087" width="1.42578125" style="26"/>
    <col min="12088" max="12090" width="1.42578125" style="26" customWidth="1"/>
    <col min="12091" max="12108" width="1.42578125" style="26"/>
    <col min="12109" max="12109" width="4.5703125" style="26" customWidth="1"/>
    <col min="12110" max="12288" width="1.42578125" style="26"/>
    <col min="12289" max="12289" width="0" style="26" hidden="1" customWidth="1"/>
    <col min="12290" max="12320" width="1.42578125" style="26"/>
    <col min="12321" max="12321" width="2.28515625" style="26" customWidth="1"/>
    <col min="12322" max="12322" width="2.5703125" style="26" customWidth="1"/>
    <col min="12323" max="12339" width="1.42578125" style="26"/>
    <col min="12340" max="12340" width="2.140625" style="26" customWidth="1"/>
    <col min="12341" max="12343" width="1.42578125" style="26"/>
    <col min="12344" max="12346" width="1.42578125" style="26" customWidth="1"/>
    <col min="12347" max="12364" width="1.42578125" style="26"/>
    <col min="12365" max="12365" width="4.5703125" style="26" customWidth="1"/>
    <col min="12366" max="12544" width="1.42578125" style="26"/>
    <col min="12545" max="12545" width="0" style="26" hidden="1" customWidth="1"/>
    <col min="12546" max="12576" width="1.42578125" style="26"/>
    <col min="12577" max="12577" width="2.28515625" style="26" customWidth="1"/>
    <col min="12578" max="12578" width="2.5703125" style="26" customWidth="1"/>
    <col min="12579" max="12595" width="1.42578125" style="26"/>
    <col min="12596" max="12596" width="2.140625" style="26" customWidth="1"/>
    <col min="12597" max="12599" width="1.42578125" style="26"/>
    <col min="12600" max="12602" width="1.42578125" style="26" customWidth="1"/>
    <col min="12603" max="12620" width="1.42578125" style="26"/>
    <col min="12621" max="12621" width="4.5703125" style="26" customWidth="1"/>
    <col min="12622" max="12800" width="1.42578125" style="26"/>
    <col min="12801" max="12801" width="0" style="26" hidden="1" customWidth="1"/>
    <col min="12802" max="12832" width="1.42578125" style="26"/>
    <col min="12833" max="12833" width="2.28515625" style="26" customWidth="1"/>
    <col min="12834" max="12834" width="2.5703125" style="26" customWidth="1"/>
    <col min="12835" max="12851" width="1.42578125" style="26"/>
    <col min="12852" max="12852" width="2.140625" style="26" customWidth="1"/>
    <col min="12853" max="12855" width="1.42578125" style="26"/>
    <col min="12856" max="12858" width="1.42578125" style="26" customWidth="1"/>
    <col min="12859" max="12876" width="1.42578125" style="26"/>
    <col min="12877" max="12877" width="4.5703125" style="26" customWidth="1"/>
    <col min="12878" max="13056" width="1.42578125" style="26"/>
    <col min="13057" max="13057" width="0" style="26" hidden="1" customWidth="1"/>
    <col min="13058" max="13088" width="1.42578125" style="26"/>
    <col min="13089" max="13089" width="2.28515625" style="26" customWidth="1"/>
    <col min="13090" max="13090" width="2.5703125" style="26" customWidth="1"/>
    <col min="13091" max="13107" width="1.42578125" style="26"/>
    <col min="13108" max="13108" width="2.140625" style="26" customWidth="1"/>
    <col min="13109" max="13111" width="1.42578125" style="26"/>
    <col min="13112" max="13114" width="1.42578125" style="26" customWidth="1"/>
    <col min="13115" max="13132" width="1.42578125" style="26"/>
    <col min="13133" max="13133" width="4.5703125" style="26" customWidth="1"/>
    <col min="13134" max="13312" width="1.42578125" style="26"/>
    <col min="13313" max="13313" width="0" style="26" hidden="1" customWidth="1"/>
    <col min="13314" max="13344" width="1.42578125" style="26"/>
    <col min="13345" max="13345" width="2.28515625" style="26" customWidth="1"/>
    <col min="13346" max="13346" width="2.5703125" style="26" customWidth="1"/>
    <col min="13347" max="13363" width="1.42578125" style="26"/>
    <col min="13364" max="13364" width="2.140625" style="26" customWidth="1"/>
    <col min="13365" max="13367" width="1.42578125" style="26"/>
    <col min="13368" max="13370" width="1.42578125" style="26" customWidth="1"/>
    <col min="13371" max="13388" width="1.42578125" style="26"/>
    <col min="13389" max="13389" width="4.5703125" style="26" customWidth="1"/>
    <col min="13390" max="13568" width="1.42578125" style="26"/>
    <col min="13569" max="13569" width="0" style="26" hidden="1" customWidth="1"/>
    <col min="13570" max="13600" width="1.42578125" style="26"/>
    <col min="13601" max="13601" width="2.28515625" style="26" customWidth="1"/>
    <col min="13602" max="13602" width="2.5703125" style="26" customWidth="1"/>
    <col min="13603" max="13619" width="1.42578125" style="26"/>
    <col min="13620" max="13620" width="2.140625" style="26" customWidth="1"/>
    <col min="13621" max="13623" width="1.42578125" style="26"/>
    <col min="13624" max="13626" width="1.42578125" style="26" customWidth="1"/>
    <col min="13627" max="13644" width="1.42578125" style="26"/>
    <col min="13645" max="13645" width="4.5703125" style="26" customWidth="1"/>
    <col min="13646" max="13824" width="1.42578125" style="26"/>
    <col min="13825" max="13825" width="0" style="26" hidden="1" customWidth="1"/>
    <col min="13826" max="13856" width="1.42578125" style="26"/>
    <col min="13857" max="13857" width="2.28515625" style="26" customWidth="1"/>
    <col min="13858" max="13858" width="2.5703125" style="26" customWidth="1"/>
    <col min="13859" max="13875" width="1.42578125" style="26"/>
    <col min="13876" max="13876" width="2.140625" style="26" customWidth="1"/>
    <col min="13877" max="13879" width="1.42578125" style="26"/>
    <col min="13880" max="13882" width="1.42578125" style="26" customWidth="1"/>
    <col min="13883" max="13900" width="1.42578125" style="26"/>
    <col min="13901" max="13901" width="4.5703125" style="26" customWidth="1"/>
    <col min="13902" max="14080" width="1.42578125" style="26"/>
    <col min="14081" max="14081" width="0" style="26" hidden="1" customWidth="1"/>
    <col min="14082" max="14112" width="1.42578125" style="26"/>
    <col min="14113" max="14113" width="2.28515625" style="26" customWidth="1"/>
    <col min="14114" max="14114" width="2.5703125" style="26" customWidth="1"/>
    <col min="14115" max="14131" width="1.42578125" style="26"/>
    <col min="14132" max="14132" width="2.140625" style="26" customWidth="1"/>
    <col min="14133" max="14135" width="1.42578125" style="26"/>
    <col min="14136" max="14138" width="1.42578125" style="26" customWidth="1"/>
    <col min="14139" max="14156" width="1.42578125" style="26"/>
    <col min="14157" max="14157" width="4.5703125" style="26" customWidth="1"/>
    <col min="14158" max="14336" width="1.42578125" style="26"/>
    <col min="14337" max="14337" width="0" style="26" hidden="1" customWidth="1"/>
    <col min="14338" max="14368" width="1.42578125" style="26"/>
    <col min="14369" max="14369" width="2.28515625" style="26" customWidth="1"/>
    <col min="14370" max="14370" width="2.5703125" style="26" customWidth="1"/>
    <col min="14371" max="14387" width="1.42578125" style="26"/>
    <col min="14388" max="14388" width="2.140625" style="26" customWidth="1"/>
    <col min="14389" max="14391" width="1.42578125" style="26"/>
    <col min="14392" max="14394" width="1.42578125" style="26" customWidth="1"/>
    <col min="14395" max="14412" width="1.42578125" style="26"/>
    <col min="14413" max="14413" width="4.5703125" style="26" customWidth="1"/>
    <col min="14414" max="14592" width="1.42578125" style="26"/>
    <col min="14593" max="14593" width="0" style="26" hidden="1" customWidth="1"/>
    <col min="14594" max="14624" width="1.42578125" style="26"/>
    <col min="14625" max="14625" width="2.28515625" style="26" customWidth="1"/>
    <col min="14626" max="14626" width="2.5703125" style="26" customWidth="1"/>
    <col min="14627" max="14643" width="1.42578125" style="26"/>
    <col min="14644" max="14644" width="2.140625" style="26" customWidth="1"/>
    <col min="14645" max="14647" width="1.42578125" style="26"/>
    <col min="14648" max="14650" width="1.42578125" style="26" customWidth="1"/>
    <col min="14651" max="14668" width="1.42578125" style="26"/>
    <col min="14669" max="14669" width="4.5703125" style="26" customWidth="1"/>
    <col min="14670" max="14848" width="1.42578125" style="26"/>
    <col min="14849" max="14849" width="0" style="26" hidden="1" customWidth="1"/>
    <col min="14850" max="14880" width="1.42578125" style="26"/>
    <col min="14881" max="14881" width="2.28515625" style="26" customWidth="1"/>
    <col min="14882" max="14882" width="2.5703125" style="26" customWidth="1"/>
    <col min="14883" max="14899" width="1.42578125" style="26"/>
    <col min="14900" max="14900" width="2.140625" style="26" customWidth="1"/>
    <col min="14901" max="14903" width="1.42578125" style="26"/>
    <col min="14904" max="14906" width="1.42578125" style="26" customWidth="1"/>
    <col min="14907" max="14924" width="1.42578125" style="26"/>
    <col min="14925" max="14925" width="4.5703125" style="26" customWidth="1"/>
    <col min="14926" max="15104" width="1.42578125" style="26"/>
    <col min="15105" max="15105" width="0" style="26" hidden="1" customWidth="1"/>
    <col min="15106" max="15136" width="1.42578125" style="26"/>
    <col min="15137" max="15137" width="2.28515625" style="26" customWidth="1"/>
    <col min="15138" max="15138" width="2.5703125" style="26" customWidth="1"/>
    <col min="15139" max="15155" width="1.42578125" style="26"/>
    <col min="15156" max="15156" width="2.140625" style="26" customWidth="1"/>
    <col min="15157" max="15159" width="1.42578125" style="26"/>
    <col min="15160" max="15162" width="1.42578125" style="26" customWidth="1"/>
    <col min="15163" max="15180" width="1.42578125" style="26"/>
    <col min="15181" max="15181" width="4.5703125" style="26" customWidth="1"/>
    <col min="15182" max="15360" width="1.42578125" style="26"/>
    <col min="15361" max="15361" width="0" style="26" hidden="1" customWidth="1"/>
    <col min="15362" max="15392" width="1.42578125" style="26"/>
    <col min="15393" max="15393" width="2.28515625" style="26" customWidth="1"/>
    <col min="15394" max="15394" width="2.5703125" style="26" customWidth="1"/>
    <col min="15395" max="15411" width="1.42578125" style="26"/>
    <col min="15412" max="15412" width="2.140625" style="26" customWidth="1"/>
    <col min="15413" max="15415" width="1.42578125" style="26"/>
    <col min="15416" max="15418" width="1.42578125" style="26" customWidth="1"/>
    <col min="15419" max="15436" width="1.42578125" style="26"/>
    <col min="15437" max="15437" width="4.5703125" style="26" customWidth="1"/>
    <col min="15438" max="15616" width="1.42578125" style="26"/>
    <col min="15617" max="15617" width="0" style="26" hidden="1" customWidth="1"/>
    <col min="15618" max="15648" width="1.42578125" style="26"/>
    <col min="15649" max="15649" width="2.28515625" style="26" customWidth="1"/>
    <col min="15650" max="15650" width="2.5703125" style="26" customWidth="1"/>
    <col min="15651" max="15667" width="1.42578125" style="26"/>
    <col min="15668" max="15668" width="2.140625" style="26" customWidth="1"/>
    <col min="15669" max="15671" width="1.42578125" style="26"/>
    <col min="15672" max="15674" width="1.42578125" style="26" customWidth="1"/>
    <col min="15675" max="15692" width="1.42578125" style="26"/>
    <col min="15693" max="15693" width="4.5703125" style="26" customWidth="1"/>
    <col min="15694" max="15872" width="1.42578125" style="26"/>
    <col min="15873" max="15873" width="0" style="26" hidden="1" customWidth="1"/>
    <col min="15874" max="15904" width="1.42578125" style="26"/>
    <col min="15905" max="15905" width="2.28515625" style="26" customWidth="1"/>
    <col min="15906" max="15906" width="2.5703125" style="26" customWidth="1"/>
    <col min="15907" max="15923" width="1.42578125" style="26"/>
    <col min="15924" max="15924" width="2.140625" style="26" customWidth="1"/>
    <col min="15925" max="15927" width="1.42578125" style="26"/>
    <col min="15928" max="15930" width="1.42578125" style="26" customWidth="1"/>
    <col min="15931" max="15948" width="1.42578125" style="26"/>
    <col min="15949" max="15949" width="4.5703125" style="26" customWidth="1"/>
    <col min="15950" max="16128" width="1.42578125" style="26"/>
    <col min="16129" max="16129" width="0" style="26" hidden="1" customWidth="1"/>
    <col min="16130" max="16160" width="1.42578125" style="26"/>
    <col min="16161" max="16161" width="2.28515625" style="26" customWidth="1"/>
    <col min="16162" max="16162" width="2.5703125" style="26" customWidth="1"/>
    <col min="16163" max="16179" width="1.42578125" style="26"/>
    <col min="16180" max="16180" width="2.140625" style="26" customWidth="1"/>
    <col min="16181" max="16183" width="1.42578125" style="26"/>
    <col min="16184" max="16186" width="1.42578125" style="26" customWidth="1"/>
    <col min="16187" max="16204" width="1.42578125" style="26"/>
    <col min="16205" max="16205" width="4.5703125" style="26" customWidth="1"/>
    <col min="16206" max="16384" width="1.42578125" style="26"/>
  </cols>
  <sheetData>
    <row r="1" spans="1:81" ht="7.5" customHeight="1" thickBot="1">
      <c r="A1" s="23"/>
      <c r="B1" s="24"/>
      <c r="C1" s="429" t="s">
        <v>38</v>
      </c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25"/>
      <c r="AB1" s="25"/>
      <c r="AC1" s="25"/>
      <c r="AD1" s="25"/>
      <c r="AE1" s="25"/>
      <c r="AF1" s="24"/>
      <c r="AG1" s="24"/>
      <c r="AH1" s="24"/>
      <c r="AI1" s="24"/>
      <c r="AJ1" s="24"/>
      <c r="AK1" s="24"/>
      <c r="AL1" s="24"/>
      <c r="AM1" s="430" t="s">
        <v>39</v>
      </c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23"/>
    </row>
    <row r="2" spans="1:81" ht="7.5" customHeight="1">
      <c r="A2" s="23"/>
      <c r="B2" s="24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25"/>
      <c r="AB2" s="25"/>
      <c r="AC2" s="25"/>
      <c r="AD2" s="25"/>
      <c r="AE2" s="25"/>
      <c r="AF2" s="24"/>
      <c r="AG2" s="24"/>
      <c r="AH2" s="24"/>
      <c r="AI2" s="24"/>
      <c r="AJ2" s="24"/>
      <c r="AK2" s="24"/>
      <c r="AL2" s="24"/>
      <c r="AM2" s="430"/>
      <c r="AN2" s="430"/>
      <c r="AO2" s="430"/>
      <c r="AP2" s="430"/>
      <c r="AQ2" s="430"/>
      <c r="AR2" s="430"/>
      <c r="AS2" s="430"/>
      <c r="AT2" s="430"/>
      <c r="AU2" s="430"/>
      <c r="AV2" s="430"/>
      <c r="AW2" s="430"/>
      <c r="AX2" s="430"/>
      <c r="AY2" s="430"/>
      <c r="AZ2" s="430"/>
      <c r="BA2" s="430"/>
      <c r="BB2" s="430"/>
      <c r="BC2" s="430"/>
      <c r="BD2" s="430"/>
      <c r="BE2" s="430"/>
      <c r="BF2" s="430"/>
      <c r="BG2" s="430"/>
      <c r="BH2" s="430"/>
      <c r="BI2" s="430"/>
      <c r="BJ2" s="430"/>
      <c r="BK2" s="430"/>
      <c r="BL2" s="430"/>
      <c r="BM2" s="430"/>
      <c r="BN2" s="430"/>
      <c r="BO2" s="430"/>
      <c r="BP2" s="23"/>
      <c r="BR2" s="431">
        <v>3</v>
      </c>
      <c r="BS2" s="405"/>
      <c r="BT2" s="405"/>
      <c r="BU2" s="405"/>
      <c r="BV2" s="405"/>
      <c r="BW2" s="405"/>
      <c r="BX2" s="405"/>
      <c r="BY2" s="405"/>
      <c r="BZ2" s="405"/>
      <c r="CA2" s="405"/>
      <c r="CB2" s="405"/>
      <c r="CC2" s="406"/>
    </row>
    <row r="3" spans="1:81" ht="7.5" customHeight="1" thickBot="1">
      <c r="A3" s="23"/>
      <c r="B3" s="24"/>
      <c r="C3" s="432" t="s">
        <v>40</v>
      </c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25"/>
      <c r="AB3" s="25"/>
      <c r="AC3" s="25"/>
      <c r="AD3" s="25"/>
      <c r="AE3" s="25"/>
      <c r="AF3" s="24"/>
      <c r="AG3" s="24"/>
      <c r="AH3" s="24"/>
      <c r="AI3" s="24"/>
      <c r="AJ3" s="24"/>
      <c r="AK3" s="24"/>
      <c r="AL3" s="24"/>
      <c r="AM3" s="430"/>
      <c r="AN3" s="430"/>
      <c r="AO3" s="430"/>
      <c r="AP3" s="430"/>
      <c r="AQ3" s="430"/>
      <c r="AR3" s="430"/>
      <c r="AS3" s="430"/>
      <c r="AT3" s="430"/>
      <c r="AU3" s="430"/>
      <c r="AV3" s="430"/>
      <c r="AW3" s="430"/>
      <c r="AX3" s="430"/>
      <c r="AY3" s="430"/>
      <c r="AZ3" s="430"/>
      <c r="BA3" s="430"/>
      <c r="BB3" s="430"/>
      <c r="BC3" s="430"/>
      <c r="BD3" s="430"/>
      <c r="BE3" s="430"/>
      <c r="BF3" s="430"/>
      <c r="BG3" s="430"/>
      <c r="BH3" s="430"/>
      <c r="BI3" s="430"/>
      <c r="BJ3" s="430"/>
      <c r="BK3" s="430"/>
      <c r="BL3" s="430"/>
      <c r="BM3" s="430"/>
      <c r="BN3" s="430"/>
      <c r="BO3" s="430"/>
      <c r="BP3" s="23"/>
      <c r="BR3" s="407"/>
      <c r="BS3" s="408"/>
      <c r="BT3" s="408"/>
      <c r="BU3" s="408"/>
      <c r="BV3" s="408"/>
      <c r="BW3" s="408"/>
      <c r="BX3" s="408"/>
      <c r="BY3" s="408"/>
      <c r="BZ3" s="408"/>
      <c r="CA3" s="408"/>
      <c r="CB3" s="408"/>
      <c r="CC3" s="409"/>
    </row>
    <row r="4" spans="1:81" ht="7.5" customHeight="1" thickBot="1">
      <c r="A4" s="23"/>
      <c r="B4" s="24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27"/>
      <c r="AB4" s="27"/>
      <c r="AC4" s="27"/>
      <c r="AD4" s="27"/>
      <c r="AE4" s="27"/>
      <c r="AF4" s="24"/>
      <c r="AG4" s="24"/>
      <c r="AH4" s="24"/>
      <c r="AI4" s="24"/>
      <c r="AJ4" s="24"/>
      <c r="AK4" s="24"/>
      <c r="AL4" s="24"/>
      <c r="AM4" s="434" t="s">
        <v>41</v>
      </c>
      <c r="AN4" s="434"/>
      <c r="AO4" s="434"/>
      <c r="AP4" s="434"/>
      <c r="AQ4" s="434"/>
      <c r="AR4" s="434"/>
      <c r="AS4" s="434"/>
      <c r="AT4" s="434"/>
      <c r="AU4" s="434"/>
      <c r="AV4" s="434"/>
      <c r="AW4" s="434"/>
      <c r="AX4" s="434"/>
      <c r="AY4" s="434"/>
      <c r="AZ4" s="434"/>
      <c r="BA4" s="434"/>
      <c r="BB4" s="434"/>
      <c r="BC4" s="434"/>
      <c r="BD4" s="434"/>
      <c r="BE4" s="434"/>
      <c r="BF4" s="434"/>
      <c r="BG4" s="434"/>
      <c r="BH4" s="434"/>
      <c r="BI4" s="434"/>
      <c r="BJ4" s="434"/>
      <c r="BK4" s="434"/>
      <c r="BL4" s="434"/>
      <c r="BM4" s="434"/>
      <c r="BN4" s="434"/>
      <c r="BO4" s="434"/>
      <c r="BP4" s="23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</row>
    <row r="5" spans="1:81" ht="7.5" customHeight="1">
      <c r="A5" s="23"/>
      <c r="B5" s="24"/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1"/>
      <c r="AA5" s="32"/>
      <c r="AB5" s="32"/>
      <c r="AC5" s="32"/>
      <c r="AD5" s="32"/>
      <c r="AE5" s="32"/>
      <c r="AF5" s="32"/>
      <c r="AG5" s="24"/>
      <c r="AH5" s="24"/>
      <c r="AI5" s="24"/>
      <c r="AJ5" s="24"/>
      <c r="AK5" s="24"/>
      <c r="AL5" s="2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4"/>
      <c r="BH5" s="434"/>
      <c r="BI5" s="434"/>
      <c r="BJ5" s="434"/>
      <c r="BK5" s="434"/>
      <c r="BL5" s="434"/>
      <c r="BM5" s="434"/>
      <c r="BN5" s="434"/>
      <c r="BO5" s="434"/>
      <c r="BP5" s="23"/>
      <c r="BR5" s="404" t="str">
        <f>LOOKUP(BR2,'BASE DONNE INICIAL'!A:A,'BASE DONNE INICIAL'!X:X)</f>
        <v>موسى</v>
      </c>
      <c r="BS5" s="405"/>
      <c r="BT5" s="405"/>
      <c r="BU5" s="405"/>
      <c r="BV5" s="405"/>
      <c r="BW5" s="405"/>
      <c r="BX5" s="405"/>
      <c r="BY5" s="405"/>
      <c r="BZ5" s="405"/>
      <c r="CA5" s="405"/>
      <c r="CB5" s="405"/>
      <c r="CC5" s="406"/>
    </row>
    <row r="6" spans="1:81" ht="7.5" customHeight="1" thickBot="1">
      <c r="A6" s="23"/>
      <c r="B6" s="24"/>
      <c r="C6" s="435" t="s">
        <v>42</v>
      </c>
      <c r="D6" s="436"/>
      <c r="E6" s="436"/>
      <c r="F6" s="436"/>
      <c r="G6" s="436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37" t="s">
        <v>43</v>
      </c>
      <c r="X6" s="437"/>
      <c r="Y6" s="437"/>
      <c r="Z6" s="438"/>
      <c r="AA6" s="33"/>
      <c r="AB6" s="33"/>
      <c r="AC6" s="33"/>
      <c r="AD6" s="33"/>
      <c r="AE6" s="32"/>
      <c r="AF6" s="32"/>
      <c r="AG6" s="24"/>
      <c r="AH6" s="24"/>
      <c r="AI6" s="24"/>
      <c r="AJ6" s="24"/>
      <c r="AK6" s="24"/>
      <c r="AL6" s="24"/>
      <c r="AM6" s="434" t="s">
        <v>44</v>
      </c>
      <c r="AN6" s="434"/>
      <c r="AO6" s="434"/>
      <c r="AP6" s="434"/>
      <c r="AQ6" s="434"/>
      <c r="AR6" s="434"/>
      <c r="AS6" s="434"/>
      <c r="AT6" s="434"/>
      <c r="AU6" s="434"/>
      <c r="AV6" s="434"/>
      <c r="AW6" s="434"/>
      <c r="AX6" s="434"/>
      <c r="AY6" s="434"/>
      <c r="AZ6" s="434"/>
      <c r="BA6" s="434"/>
      <c r="BB6" s="434"/>
      <c r="BC6" s="434"/>
      <c r="BD6" s="434"/>
      <c r="BE6" s="434"/>
      <c r="BF6" s="434"/>
      <c r="BG6" s="434"/>
      <c r="BH6" s="434"/>
      <c r="BI6" s="434"/>
      <c r="BJ6" s="434"/>
      <c r="BK6" s="434"/>
      <c r="BL6" s="434"/>
      <c r="BM6" s="434"/>
      <c r="BN6" s="434"/>
      <c r="BO6" s="434"/>
      <c r="BP6" s="23"/>
      <c r="BR6" s="407"/>
      <c r="BS6" s="408"/>
      <c r="BT6" s="408"/>
      <c r="BU6" s="408"/>
      <c r="BV6" s="408"/>
      <c r="BW6" s="408"/>
      <c r="BX6" s="408"/>
      <c r="BY6" s="408"/>
      <c r="BZ6" s="408"/>
      <c r="CA6" s="408"/>
      <c r="CB6" s="408"/>
      <c r="CC6" s="409"/>
    </row>
    <row r="7" spans="1:81" ht="7.5" customHeight="1">
      <c r="A7" s="23"/>
      <c r="B7" s="24"/>
      <c r="C7" s="435"/>
      <c r="D7" s="436"/>
      <c r="E7" s="436"/>
      <c r="F7" s="436"/>
      <c r="G7" s="436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37"/>
      <c r="X7" s="437"/>
      <c r="Y7" s="437"/>
      <c r="Z7" s="438"/>
      <c r="AA7" s="33"/>
      <c r="AB7" s="33"/>
      <c r="AC7" s="33"/>
      <c r="AD7" s="33"/>
      <c r="AE7" s="32"/>
      <c r="AF7" s="32"/>
      <c r="AG7" s="24"/>
      <c r="AH7" s="24"/>
      <c r="AI7" s="24"/>
      <c r="AJ7" s="24"/>
      <c r="AK7" s="24"/>
      <c r="AL7" s="2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  <c r="BH7" s="434"/>
      <c r="BI7" s="434"/>
      <c r="BJ7" s="434"/>
      <c r="BK7" s="434"/>
      <c r="BL7" s="434"/>
      <c r="BM7" s="434"/>
      <c r="BN7" s="434"/>
      <c r="BO7" s="434"/>
      <c r="BP7" s="23"/>
      <c r="BR7" s="404" t="str">
        <f>LOOKUP(BR2,'BASE DONNE INICIAL'!A:A,'BASE DONNE INICIAL'!Z:Z)</f>
        <v>بن موسى</v>
      </c>
      <c r="BS7" s="405"/>
      <c r="BT7" s="405"/>
      <c r="BU7" s="405"/>
      <c r="BV7" s="405"/>
      <c r="BW7" s="405"/>
      <c r="BX7" s="405"/>
      <c r="BY7" s="405"/>
      <c r="BZ7" s="405"/>
      <c r="CA7" s="405"/>
      <c r="CB7" s="405"/>
      <c r="CC7" s="406"/>
    </row>
    <row r="8" spans="1:81" ht="7.5" customHeight="1" thickBot="1">
      <c r="A8" s="23"/>
      <c r="B8" s="24"/>
      <c r="C8" s="410" t="s">
        <v>45</v>
      </c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2"/>
      <c r="P8" s="412"/>
      <c r="Q8" s="412"/>
      <c r="R8" s="412"/>
      <c r="S8" s="412"/>
      <c r="T8" s="412"/>
      <c r="U8" s="414" t="s">
        <v>46</v>
      </c>
      <c r="V8" s="414"/>
      <c r="W8" s="414"/>
      <c r="X8" s="414"/>
      <c r="Y8" s="414"/>
      <c r="Z8" s="415"/>
      <c r="AA8" s="33"/>
      <c r="AB8" s="33"/>
      <c r="AC8" s="33"/>
      <c r="AD8" s="33"/>
      <c r="AE8" s="32"/>
      <c r="AF8" s="32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34"/>
      <c r="AW8" s="34"/>
      <c r="AX8" s="34"/>
      <c r="AY8" s="34"/>
      <c r="AZ8" s="34"/>
      <c r="BA8" s="34"/>
      <c r="BB8" s="34"/>
      <c r="BC8" s="34"/>
      <c r="BD8" s="3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3"/>
      <c r="BR8" s="407"/>
      <c r="BS8" s="408"/>
      <c r="BT8" s="408"/>
      <c r="BU8" s="408"/>
      <c r="BV8" s="408"/>
      <c r="BW8" s="408"/>
      <c r="BX8" s="408"/>
      <c r="BY8" s="408"/>
      <c r="BZ8" s="408"/>
      <c r="CA8" s="408"/>
      <c r="CB8" s="408"/>
      <c r="CC8" s="409"/>
    </row>
    <row r="9" spans="1:81" ht="7.5" customHeight="1">
      <c r="A9" s="23"/>
      <c r="B9" s="24"/>
      <c r="C9" s="410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13"/>
      <c r="P9" s="413"/>
      <c r="Q9" s="413"/>
      <c r="R9" s="413"/>
      <c r="S9" s="413"/>
      <c r="T9" s="413"/>
      <c r="U9" s="414"/>
      <c r="V9" s="414"/>
      <c r="W9" s="414"/>
      <c r="X9" s="414"/>
      <c r="Y9" s="414"/>
      <c r="Z9" s="415"/>
      <c r="AA9" s="33"/>
      <c r="AB9" s="33"/>
      <c r="AC9" s="33"/>
      <c r="AD9" s="33"/>
      <c r="AE9" s="32"/>
      <c r="AF9" s="32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3"/>
      <c r="BR9" s="416">
        <f>LOOKUP(BR2,'BASE DONNE INICIAL'!A:A,'BASE DONNE INICIAL'!U:U)</f>
        <v>8100100250</v>
      </c>
      <c r="BS9" s="417"/>
      <c r="BT9" s="417"/>
      <c r="BU9" s="417"/>
      <c r="BV9" s="417"/>
      <c r="BW9" s="417"/>
      <c r="BX9" s="417"/>
      <c r="BY9" s="417"/>
      <c r="BZ9" s="417"/>
      <c r="CA9" s="417"/>
      <c r="CB9" s="417"/>
      <c r="CC9" s="418"/>
    </row>
    <row r="10" spans="1:81" ht="7.5" customHeight="1" thickBot="1">
      <c r="A10" s="23"/>
      <c r="B10" s="24"/>
      <c r="C10" s="35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2"/>
      <c r="X10" s="422"/>
      <c r="Y10" s="422"/>
      <c r="Z10" s="36"/>
      <c r="AA10" s="33"/>
      <c r="AB10" s="33"/>
      <c r="AC10" s="33"/>
      <c r="AD10" s="32"/>
      <c r="AE10" s="32"/>
      <c r="AF10" s="32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3"/>
      <c r="BR10" s="419"/>
      <c r="BS10" s="420"/>
      <c r="BT10" s="420"/>
      <c r="BU10" s="420"/>
      <c r="BV10" s="420"/>
      <c r="BW10" s="420"/>
      <c r="BX10" s="420"/>
      <c r="BY10" s="420"/>
      <c r="BZ10" s="420"/>
      <c r="CA10" s="420"/>
      <c r="CB10" s="420"/>
      <c r="CC10" s="421"/>
    </row>
    <row r="11" spans="1:81" ht="7.5" customHeight="1">
      <c r="A11" s="23"/>
      <c r="B11" s="24"/>
      <c r="C11" s="35"/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36"/>
      <c r="AA11" s="33"/>
      <c r="AB11" s="33"/>
      <c r="AC11" s="33"/>
      <c r="AD11" s="32"/>
      <c r="AE11" s="32"/>
      <c r="AF11" s="32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3"/>
      <c r="BR11" s="423">
        <f>LOOKUP(BR2,'BASE DONNE INICIAL'!A:A,'BASE DONNE INICIAL'!T:T)</f>
        <v>43103</v>
      </c>
      <c r="BS11" s="424"/>
      <c r="BT11" s="424"/>
      <c r="BU11" s="424"/>
      <c r="BV11" s="424"/>
      <c r="BW11" s="424"/>
      <c r="BX11" s="424"/>
      <c r="BY11" s="424"/>
      <c r="BZ11" s="424"/>
      <c r="CA11" s="424"/>
      <c r="CB11" s="424"/>
      <c r="CC11" s="425"/>
    </row>
    <row r="12" spans="1:81" ht="7.5" customHeight="1" thickBot="1">
      <c r="A12" s="23"/>
      <c r="B12" s="24"/>
      <c r="C12" s="35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7"/>
      <c r="AA12" s="32"/>
      <c r="AB12" s="32"/>
      <c r="AC12" s="32"/>
      <c r="AD12" s="32"/>
      <c r="AE12" s="32"/>
      <c r="AF12" s="32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3"/>
      <c r="BR12" s="426"/>
      <c r="BS12" s="427"/>
      <c r="BT12" s="427"/>
      <c r="BU12" s="427"/>
      <c r="BV12" s="427"/>
      <c r="BW12" s="427"/>
      <c r="BX12" s="427"/>
      <c r="BY12" s="427"/>
      <c r="BZ12" s="427"/>
      <c r="CA12" s="427"/>
      <c r="CB12" s="427"/>
      <c r="CC12" s="428"/>
    </row>
    <row r="13" spans="1:81" ht="7.5" customHeight="1">
      <c r="A13" s="23"/>
      <c r="B13" s="24"/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40"/>
      <c r="AA13" s="32"/>
      <c r="AB13" s="32"/>
      <c r="AC13" s="32"/>
      <c r="AD13" s="32"/>
      <c r="AE13" s="32"/>
      <c r="AF13" s="32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3"/>
      <c r="BR13" s="439" t="str">
        <f>LOOKUP(BR2,'BASE DONNE INICIAL'!A:A,'BASE DONNE INICIAL'!W:W)</f>
        <v>ولاية ........  بلدية  ,,,,,,,,,,,,</v>
      </c>
      <c r="BS13" s="440"/>
      <c r="BT13" s="440"/>
      <c r="BU13" s="440"/>
      <c r="BV13" s="440"/>
      <c r="BW13" s="440"/>
      <c r="BX13" s="440"/>
      <c r="BY13" s="440"/>
      <c r="BZ13" s="440"/>
      <c r="CA13" s="440"/>
      <c r="CB13" s="440"/>
      <c r="CC13" s="441"/>
    </row>
    <row r="14" spans="1:81" ht="7.5" customHeight="1" thickBot="1">
      <c r="A14" s="23"/>
      <c r="B14" s="24"/>
      <c r="C14" s="445" t="s">
        <v>47</v>
      </c>
      <c r="D14" s="445"/>
      <c r="E14" s="445"/>
      <c r="F14" s="445"/>
      <c r="G14" s="445"/>
      <c r="H14" s="445"/>
      <c r="I14" s="445"/>
      <c r="J14" s="445"/>
      <c r="K14" s="445"/>
      <c r="L14" s="445"/>
      <c r="M14" s="445"/>
      <c r="N14" s="445"/>
      <c r="O14" s="445"/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445"/>
      <c r="AB14" s="445"/>
      <c r="AC14" s="445"/>
      <c r="AD14" s="445"/>
      <c r="AE14" s="445"/>
      <c r="AF14" s="445"/>
      <c r="AG14" s="445"/>
      <c r="AH14" s="445"/>
      <c r="AI14" s="445"/>
      <c r="AJ14" s="445"/>
      <c r="AK14" s="445"/>
      <c r="AL14" s="445"/>
      <c r="AM14" s="445"/>
      <c r="AN14" s="445"/>
      <c r="AO14" s="445"/>
      <c r="AP14" s="445"/>
      <c r="AQ14" s="445"/>
      <c r="AR14" s="445"/>
      <c r="AS14" s="445"/>
      <c r="AT14" s="445"/>
      <c r="AU14" s="445"/>
      <c r="AV14" s="445"/>
      <c r="AW14" s="445"/>
      <c r="AX14" s="445"/>
      <c r="AY14" s="445"/>
      <c r="AZ14" s="445"/>
      <c r="BA14" s="445"/>
      <c r="BB14" s="445"/>
      <c r="BC14" s="445"/>
      <c r="BD14" s="445"/>
      <c r="BE14" s="445"/>
      <c r="BF14" s="445"/>
      <c r="BG14" s="445"/>
      <c r="BH14" s="445"/>
      <c r="BI14" s="445"/>
      <c r="BJ14" s="445"/>
      <c r="BK14" s="445"/>
      <c r="BL14" s="445"/>
      <c r="BM14" s="445"/>
      <c r="BN14" s="445"/>
      <c r="BO14" s="445"/>
      <c r="BP14" s="23"/>
      <c r="BR14" s="442"/>
      <c r="BS14" s="443"/>
      <c r="BT14" s="443"/>
      <c r="BU14" s="443"/>
      <c r="BV14" s="443"/>
      <c r="BW14" s="443"/>
      <c r="BX14" s="443"/>
      <c r="BY14" s="443"/>
      <c r="BZ14" s="443"/>
      <c r="CA14" s="443"/>
      <c r="CB14" s="443"/>
      <c r="CC14" s="444"/>
    </row>
    <row r="15" spans="1:81" ht="7.5" customHeight="1">
      <c r="A15" s="23"/>
      <c r="B15" s="24"/>
      <c r="C15" s="445"/>
      <c r="D15" s="445"/>
      <c r="E15" s="445"/>
      <c r="F15" s="445"/>
      <c r="G15" s="445"/>
      <c r="H15" s="445"/>
      <c r="I15" s="445"/>
      <c r="J15" s="445"/>
      <c r="K15" s="445"/>
      <c r="L15" s="445"/>
      <c r="M15" s="445"/>
      <c r="N15" s="445"/>
      <c r="O15" s="445"/>
      <c r="P15" s="445"/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445"/>
      <c r="AB15" s="445"/>
      <c r="AC15" s="445"/>
      <c r="AD15" s="445"/>
      <c r="AE15" s="445"/>
      <c r="AF15" s="445"/>
      <c r="AG15" s="445"/>
      <c r="AH15" s="445"/>
      <c r="AI15" s="445"/>
      <c r="AJ15" s="445"/>
      <c r="AK15" s="445"/>
      <c r="AL15" s="445"/>
      <c r="AM15" s="445"/>
      <c r="AN15" s="445"/>
      <c r="AO15" s="445"/>
      <c r="AP15" s="445"/>
      <c r="AQ15" s="445"/>
      <c r="AR15" s="445"/>
      <c r="AS15" s="445"/>
      <c r="AT15" s="445"/>
      <c r="AU15" s="445"/>
      <c r="AV15" s="445"/>
      <c r="AW15" s="445"/>
      <c r="AX15" s="445"/>
      <c r="AY15" s="445"/>
      <c r="AZ15" s="445"/>
      <c r="BA15" s="445"/>
      <c r="BB15" s="445"/>
      <c r="BC15" s="445"/>
      <c r="BD15" s="445"/>
      <c r="BE15" s="445"/>
      <c r="BF15" s="445"/>
      <c r="BG15" s="445"/>
      <c r="BH15" s="445"/>
      <c r="BI15" s="445"/>
      <c r="BJ15" s="445"/>
      <c r="BK15" s="445"/>
      <c r="BL15" s="445"/>
      <c r="BM15" s="445"/>
      <c r="BN15" s="445"/>
      <c r="BO15" s="445"/>
      <c r="BP15" s="23"/>
      <c r="BR15" s="439" t="str">
        <f>LOOKUP(BR2,'BASE DONNE INICIAL'!A:A,'BASE DONNE INICIAL'!F:F)</f>
        <v>مديرية ........,,,,,,,,,,,,,,,,</v>
      </c>
      <c r="BS15" s="440"/>
      <c r="BT15" s="440"/>
      <c r="BU15" s="440"/>
      <c r="BV15" s="440"/>
      <c r="BW15" s="440"/>
      <c r="BX15" s="440"/>
      <c r="BY15" s="440"/>
      <c r="BZ15" s="440"/>
      <c r="CA15" s="440"/>
      <c r="CB15" s="440"/>
      <c r="CC15" s="441"/>
    </row>
    <row r="16" spans="1:81" ht="7.5" customHeight="1" thickBot="1">
      <c r="A16" s="23"/>
      <c r="B16" s="32"/>
      <c r="C16" s="39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32"/>
      <c r="Y16" s="446" t="s">
        <v>48</v>
      </c>
      <c r="Z16" s="446"/>
      <c r="AA16" s="446"/>
      <c r="AB16" s="446"/>
      <c r="AC16" s="446"/>
      <c r="AD16" s="446"/>
      <c r="AE16" s="446"/>
      <c r="AF16" s="446"/>
      <c r="AG16" s="446"/>
      <c r="AH16" s="446"/>
      <c r="AI16" s="446"/>
      <c r="AJ16" s="446"/>
      <c r="AK16" s="446"/>
      <c r="AL16" s="446"/>
      <c r="AM16" s="446"/>
      <c r="AN16" s="446"/>
      <c r="AO16" s="446"/>
      <c r="AP16" s="446"/>
      <c r="AQ16" s="446"/>
      <c r="AR16" s="446"/>
      <c r="AS16" s="446"/>
      <c r="AT16" s="446"/>
      <c r="AU16" s="42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23"/>
      <c r="BR16" s="442"/>
      <c r="BS16" s="443"/>
      <c r="BT16" s="443"/>
      <c r="BU16" s="443"/>
      <c r="BV16" s="443"/>
      <c r="BW16" s="443"/>
      <c r="BX16" s="443"/>
      <c r="BY16" s="443"/>
      <c r="BZ16" s="443"/>
      <c r="CA16" s="443"/>
      <c r="CB16" s="443"/>
      <c r="CC16" s="444"/>
    </row>
    <row r="17" spans="1:83" ht="7.5" customHeight="1">
      <c r="A17" s="23"/>
      <c r="B17" s="37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446"/>
      <c r="Z17" s="446"/>
      <c r="AA17" s="446"/>
      <c r="AB17" s="446"/>
      <c r="AC17" s="446"/>
      <c r="AD17" s="446"/>
      <c r="AE17" s="446"/>
      <c r="AF17" s="446"/>
      <c r="AG17" s="446"/>
      <c r="AH17" s="446"/>
      <c r="AI17" s="446"/>
      <c r="AJ17" s="446"/>
      <c r="AK17" s="446"/>
      <c r="AL17" s="446"/>
      <c r="AM17" s="446"/>
      <c r="AN17" s="446"/>
      <c r="AO17" s="446"/>
      <c r="AP17" s="446"/>
      <c r="AQ17" s="446"/>
      <c r="AR17" s="446"/>
      <c r="AS17" s="446"/>
      <c r="AT17" s="446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33"/>
      <c r="BO17" s="43"/>
      <c r="BP17" s="23"/>
      <c r="BR17" s="439" t="str">
        <f>LOOKUP(BR2,'BASE DONNE INICIAL'!A:A,'BASE DONNE INICIAL'!D:D)</f>
        <v>مفتش قسم</v>
      </c>
      <c r="BS17" s="440"/>
      <c r="BT17" s="440"/>
      <c r="BU17" s="440"/>
      <c r="BV17" s="440"/>
      <c r="BW17" s="440"/>
      <c r="BX17" s="440"/>
      <c r="BY17" s="440"/>
      <c r="BZ17" s="440"/>
      <c r="CA17" s="440"/>
      <c r="CB17" s="440"/>
      <c r="CC17" s="441"/>
    </row>
    <row r="18" spans="1:83" ht="7.5" customHeight="1" thickBot="1">
      <c r="A18" s="23"/>
      <c r="B18" s="37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44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45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32"/>
      <c r="BO18" s="37"/>
      <c r="BP18" s="23"/>
      <c r="BR18" s="442"/>
      <c r="BS18" s="443"/>
      <c r="BT18" s="443"/>
      <c r="BU18" s="443"/>
      <c r="BV18" s="443"/>
      <c r="BW18" s="443"/>
      <c r="BX18" s="443"/>
      <c r="BY18" s="443"/>
      <c r="BZ18" s="443"/>
      <c r="CA18" s="443"/>
      <c r="CB18" s="443"/>
      <c r="CC18" s="444"/>
    </row>
    <row r="19" spans="1:83" ht="12" customHeight="1">
      <c r="A19" s="23"/>
      <c r="B19" s="37"/>
      <c r="C19" s="32"/>
      <c r="D19" s="411" t="s">
        <v>49</v>
      </c>
      <c r="E19" s="411"/>
      <c r="F19" s="411"/>
      <c r="G19" s="411"/>
      <c r="H19" s="411"/>
      <c r="I19" s="411"/>
      <c r="J19" s="411"/>
      <c r="K19" s="411"/>
      <c r="L19" s="411"/>
      <c r="M19" s="411"/>
      <c r="N19" s="447" t="s">
        <v>511</v>
      </c>
      <c r="O19" s="447"/>
      <c r="P19" s="447"/>
      <c r="Q19" s="447"/>
      <c r="R19" s="447"/>
      <c r="S19" s="447"/>
      <c r="T19" s="447"/>
      <c r="U19" s="447"/>
      <c r="V19" s="447"/>
      <c r="W19" s="447"/>
      <c r="X19" s="447"/>
      <c r="Y19" s="447"/>
      <c r="Z19" s="447"/>
      <c r="AA19" s="447"/>
      <c r="AB19" s="447"/>
      <c r="AC19" s="447"/>
      <c r="AD19" s="447"/>
      <c r="AE19" s="447"/>
      <c r="AF19" s="447"/>
      <c r="AG19" s="447"/>
      <c r="AH19" s="447"/>
      <c r="AI19" s="447"/>
      <c r="AJ19" s="447"/>
      <c r="AK19" s="447"/>
      <c r="AL19" s="447"/>
      <c r="AM19" s="447"/>
      <c r="AN19" s="447"/>
      <c r="AO19" s="447"/>
      <c r="AP19" s="447"/>
      <c r="AQ19" s="447"/>
      <c r="AR19" s="447"/>
      <c r="AS19" s="447"/>
      <c r="AT19" s="447"/>
      <c r="AU19" s="447"/>
      <c r="AV19" s="447"/>
      <c r="AW19" s="447"/>
      <c r="AX19" s="447"/>
      <c r="AY19" s="447"/>
      <c r="AZ19" s="447"/>
      <c r="BA19" s="447"/>
      <c r="BB19" s="447"/>
      <c r="BC19" s="447"/>
      <c r="BD19" s="447"/>
      <c r="BE19" s="447"/>
      <c r="BF19" s="447"/>
      <c r="BG19" s="447"/>
      <c r="BH19" s="449" t="s">
        <v>50</v>
      </c>
      <c r="BI19" s="449"/>
      <c r="BJ19" s="449"/>
      <c r="BK19" s="449"/>
      <c r="BL19" s="449"/>
      <c r="BM19" s="449"/>
      <c r="BN19" s="449"/>
      <c r="BO19" s="37"/>
      <c r="BP19" s="23"/>
      <c r="BR19" s="450">
        <f>LOOKUP(BR2,'BASE DONNE INICIAL'!A:A,'BASE DONNE INICIAL'!V:V)</f>
        <v>36528</v>
      </c>
      <c r="BS19" s="451"/>
      <c r="BT19" s="451"/>
      <c r="BU19" s="451"/>
      <c r="BV19" s="451"/>
      <c r="BW19" s="451"/>
      <c r="BX19" s="451"/>
      <c r="BY19" s="451"/>
      <c r="BZ19" s="451"/>
      <c r="CA19" s="451"/>
      <c r="CB19" s="451"/>
      <c r="CC19" s="452"/>
      <c r="CE19" s="63"/>
    </row>
    <row r="20" spans="1:83" ht="7.5" customHeight="1" thickBot="1">
      <c r="A20" s="23"/>
      <c r="B20" s="37"/>
      <c r="C20" s="32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47"/>
      <c r="O20" s="447"/>
      <c r="P20" s="447"/>
      <c r="Q20" s="447"/>
      <c r="R20" s="447"/>
      <c r="S20" s="447"/>
      <c r="T20" s="447"/>
      <c r="U20" s="447"/>
      <c r="V20" s="447"/>
      <c r="W20" s="447"/>
      <c r="X20" s="447"/>
      <c r="Y20" s="447"/>
      <c r="Z20" s="447"/>
      <c r="AA20" s="447"/>
      <c r="AB20" s="447"/>
      <c r="AC20" s="447"/>
      <c r="AD20" s="447"/>
      <c r="AE20" s="447"/>
      <c r="AF20" s="447"/>
      <c r="AG20" s="447"/>
      <c r="AH20" s="447"/>
      <c r="AI20" s="447"/>
      <c r="AJ20" s="447"/>
      <c r="AK20" s="447"/>
      <c r="AL20" s="447"/>
      <c r="AM20" s="447"/>
      <c r="AN20" s="447"/>
      <c r="AO20" s="447"/>
      <c r="AP20" s="447"/>
      <c r="AQ20" s="447"/>
      <c r="AR20" s="447"/>
      <c r="AS20" s="447"/>
      <c r="AT20" s="447"/>
      <c r="AU20" s="447"/>
      <c r="AV20" s="447"/>
      <c r="AW20" s="447"/>
      <c r="AX20" s="447"/>
      <c r="AY20" s="447"/>
      <c r="AZ20" s="447"/>
      <c r="BA20" s="447"/>
      <c r="BB20" s="447"/>
      <c r="BC20" s="447"/>
      <c r="BD20" s="447"/>
      <c r="BE20" s="447"/>
      <c r="BF20" s="447"/>
      <c r="BG20" s="448"/>
      <c r="BH20" s="449"/>
      <c r="BI20" s="449"/>
      <c r="BJ20" s="449"/>
      <c r="BK20" s="449"/>
      <c r="BL20" s="449"/>
      <c r="BM20" s="449"/>
      <c r="BN20" s="449"/>
      <c r="BO20" s="37"/>
      <c r="BP20" s="23"/>
      <c r="BR20" s="453"/>
      <c r="BS20" s="454"/>
      <c r="BT20" s="454"/>
      <c r="BU20" s="454"/>
      <c r="BV20" s="454"/>
      <c r="BW20" s="454"/>
      <c r="BX20" s="454"/>
      <c r="BY20" s="454"/>
      <c r="BZ20" s="454"/>
      <c r="CA20" s="454"/>
      <c r="CB20" s="454"/>
      <c r="CC20" s="455"/>
    </row>
    <row r="21" spans="1:83" ht="7.5" customHeight="1" thickBot="1">
      <c r="A21" s="23"/>
      <c r="B21" s="37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24"/>
      <c r="BH21" s="24"/>
      <c r="BI21" s="24"/>
      <c r="BJ21" s="24"/>
      <c r="BK21" s="24"/>
      <c r="BL21" s="24"/>
      <c r="BM21" s="24"/>
      <c r="BN21" s="32"/>
      <c r="BO21" s="37"/>
      <c r="BP21" s="23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</row>
    <row r="22" spans="1:83" ht="7.5" customHeight="1">
      <c r="A22" s="23"/>
      <c r="B22" s="37"/>
      <c r="C22" s="32"/>
      <c r="D22" s="32"/>
      <c r="E22" s="32"/>
      <c r="F22" s="464" t="s">
        <v>51</v>
      </c>
      <c r="G22" s="464"/>
      <c r="H22" s="464"/>
      <c r="I22" s="32"/>
      <c r="J22" s="32"/>
      <c r="K22" s="32"/>
      <c r="L22" s="32"/>
      <c r="M22" s="32"/>
      <c r="N22" s="32"/>
      <c r="O22" s="32"/>
      <c r="P22" s="32"/>
      <c r="Q22" s="465" t="s">
        <v>52</v>
      </c>
      <c r="R22" s="465"/>
      <c r="S22" s="465"/>
      <c r="T22" s="465"/>
      <c r="U22" s="465"/>
      <c r="V22" s="465"/>
      <c r="W22" s="465"/>
      <c r="X22" s="465"/>
      <c r="Y22" s="466"/>
      <c r="Z22" s="467" t="s">
        <v>510</v>
      </c>
      <c r="AA22" s="467"/>
      <c r="AB22" s="467"/>
      <c r="AC22" s="467"/>
      <c r="AD22" s="467"/>
      <c r="AE22" s="467"/>
      <c r="AF22" s="467"/>
      <c r="AG22" s="467"/>
      <c r="AH22" s="467"/>
      <c r="AI22" s="467"/>
      <c r="AJ22" s="467"/>
      <c r="AK22" s="467"/>
      <c r="AL22" s="467"/>
      <c r="AM22" s="467"/>
      <c r="AN22" s="467"/>
      <c r="AO22" s="468"/>
      <c r="AP22" s="437" t="s">
        <v>53</v>
      </c>
      <c r="AQ22" s="437"/>
      <c r="AR22" s="437"/>
      <c r="AS22" s="437"/>
      <c r="AT22" s="437"/>
      <c r="AU22" s="437"/>
      <c r="AV22" s="437"/>
      <c r="AW22" s="437"/>
      <c r="AX22" s="33"/>
      <c r="AY22" s="24"/>
      <c r="AZ22" s="24"/>
      <c r="BA22" s="24"/>
      <c r="BB22" s="24"/>
      <c r="BC22" s="24"/>
      <c r="BD22" s="24"/>
      <c r="BE22" s="24"/>
      <c r="BF22" s="49"/>
      <c r="BG22" s="49"/>
      <c r="BH22" s="49"/>
      <c r="BI22" s="49"/>
      <c r="BJ22" s="471" t="s">
        <v>54</v>
      </c>
      <c r="BK22" s="471"/>
      <c r="BL22" s="471"/>
      <c r="BM22" s="49"/>
      <c r="BN22" s="50"/>
      <c r="BO22" s="37"/>
      <c r="BP22" s="23"/>
      <c r="BR22" s="456">
        <f>LOOKUP(BR2,'BASE DONNE INICIAL'!A:A,'BASE DONNE INICIAL'!BP:BP)</f>
        <v>119469</v>
      </c>
      <c r="BS22" s="457"/>
      <c r="BT22" s="457"/>
      <c r="BU22" s="457"/>
      <c r="BV22" s="457"/>
      <c r="BW22" s="457"/>
      <c r="BX22" s="457"/>
      <c r="BY22" s="457"/>
      <c r="BZ22" s="457"/>
      <c r="CA22" s="457"/>
      <c r="CB22" s="457"/>
      <c r="CC22" s="458"/>
    </row>
    <row r="23" spans="1:83" ht="7.5" customHeight="1" thickBot="1">
      <c r="A23" s="23"/>
      <c r="B23" s="37"/>
      <c r="C23" s="32"/>
      <c r="D23" s="32"/>
      <c r="E23" s="32"/>
      <c r="F23" s="464"/>
      <c r="G23" s="464"/>
      <c r="H23" s="464"/>
      <c r="I23" s="32"/>
      <c r="J23" s="32"/>
      <c r="K23" s="32"/>
      <c r="L23" s="32"/>
      <c r="M23" s="32"/>
      <c r="N23" s="32"/>
      <c r="O23" s="32"/>
      <c r="P23" s="32"/>
      <c r="Q23" s="465"/>
      <c r="R23" s="465"/>
      <c r="S23" s="465"/>
      <c r="T23" s="465"/>
      <c r="U23" s="465"/>
      <c r="V23" s="465"/>
      <c r="W23" s="465"/>
      <c r="X23" s="465"/>
      <c r="Y23" s="466"/>
      <c r="Z23" s="469"/>
      <c r="AA23" s="469"/>
      <c r="AB23" s="469"/>
      <c r="AC23" s="469"/>
      <c r="AD23" s="469"/>
      <c r="AE23" s="469"/>
      <c r="AF23" s="469"/>
      <c r="AG23" s="469"/>
      <c r="AH23" s="469"/>
      <c r="AI23" s="469"/>
      <c r="AJ23" s="469"/>
      <c r="AK23" s="469"/>
      <c r="AL23" s="469"/>
      <c r="AM23" s="469"/>
      <c r="AN23" s="469"/>
      <c r="AO23" s="470"/>
      <c r="AP23" s="437"/>
      <c r="AQ23" s="437"/>
      <c r="AR23" s="437"/>
      <c r="AS23" s="437"/>
      <c r="AT23" s="437"/>
      <c r="AU23" s="437"/>
      <c r="AV23" s="437"/>
      <c r="AW23" s="437"/>
      <c r="AX23" s="33"/>
      <c r="AY23" s="24"/>
      <c r="AZ23" s="24"/>
      <c r="BA23" s="24"/>
      <c r="BB23" s="24"/>
      <c r="BC23" s="24"/>
      <c r="BD23" s="24"/>
      <c r="BE23" s="24"/>
      <c r="BF23" s="49"/>
      <c r="BG23" s="49"/>
      <c r="BH23" s="49"/>
      <c r="BI23" s="49"/>
      <c r="BJ23" s="471"/>
      <c r="BK23" s="471"/>
      <c r="BL23" s="471"/>
      <c r="BM23" s="49"/>
      <c r="BN23" s="50"/>
      <c r="BO23" s="37"/>
      <c r="BP23" s="23"/>
      <c r="BR23" s="459"/>
      <c r="BS23" s="460"/>
      <c r="BT23" s="460"/>
      <c r="BU23" s="460"/>
      <c r="BV23" s="460"/>
      <c r="BW23" s="460"/>
      <c r="BX23" s="460"/>
      <c r="BY23" s="460"/>
      <c r="BZ23" s="460"/>
      <c r="CA23" s="460"/>
      <c r="CB23" s="460"/>
      <c r="CC23" s="461"/>
    </row>
    <row r="24" spans="1:83" ht="7.5" customHeight="1" thickBot="1">
      <c r="A24" s="23"/>
      <c r="B24" s="37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49"/>
      <c r="BG24" s="49"/>
      <c r="BH24" s="49"/>
      <c r="BI24" s="49"/>
      <c r="BJ24" s="49"/>
      <c r="BK24" s="49"/>
      <c r="BL24" s="49"/>
      <c r="BM24" s="49"/>
      <c r="BN24" s="50"/>
      <c r="BO24" s="37"/>
      <c r="BP24" s="23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</row>
    <row r="25" spans="1:83" ht="9" customHeight="1">
      <c r="A25" s="23"/>
      <c r="B25" s="37"/>
      <c r="C25" s="32"/>
      <c r="D25" s="411" t="s">
        <v>55</v>
      </c>
      <c r="E25" s="411"/>
      <c r="F25" s="411"/>
      <c r="G25" s="411"/>
      <c r="H25" s="411"/>
      <c r="I25" s="411"/>
      <c r="J25" s="411"/>
      <c r="K25" s="411"/>
      <c r="L25" s="411"/>
      <c r="M25" s="411"/>
      <c r="N25" s="480" t="s">
        <v>56</v>
      </c>
      <c r="O25" s="480"/>
      <c r="P25" s="480"/>
      <c r="Q25" s="480"/>
      <c r="R25" s="480"/>
      <c r="S25" s="480"/>
      <c r="T25" s="480"/>
      <c r="U25" s="480"/>
      <c r="V25" s="480"/>
      <c r="W25" s="480"/>
      <c r="X25" s="480"/>
      <c r="Y25" s="480"/>
      <c r="Z25" s="480"/>
      <c r="AA25" s="480"/>
      <c r="AB25" s="480"/>
      <c r="AC25" s="480"/>
      <c r="AD25" s="480"/>
      <c r="AE25" s="480"/>
      <c r="AF25" s="480"/>
      <c r="AG25" s="480"/>
      <c r="AH25" s="480"/>
      <c r="AI25" s="480"/>
      <c r="AJ25" s="480"/>
      <c r="AK25" s="480"/>
      <c r="AL25" s="480"/>
      <c r="AM25" s="480"/>
      <c r="AN25" s="480"/>
      <c r="AO25" s="480"/>
      <c r="AP25" s="480"/>
      <c r="AQ25" s="480"/>
      <c r="AR25" s="480"/>
      <c r="AS25" s="480"/>
      <c r="AT25" s="480"/>
      <c r="AU25" s="480"/>
      <c r="AV25" s="480"/>
      <c r="AW25" s="480"/>
      <c r="AX25" s="480"/>
      <c r="AY25" s="480"/>
      <c r="AZ25" s="480"/>
      <c r="BA25" s="480"/>
      <c r="BB25" s="480"/>
      <c r="BC25" s="480"/>
      <c r="BD25" s="480"/>
      <c r="BE25" s="480"/>
      <c r="BF25" s="449" t="s">
        <v>57</v>
      </c>
      <c r="BG25" s="449"/>
      <c r="BH25" s="449"/>
      <c r="BI25" s="449"/>
      <c r="BJ25" s="449"/>
      <c r="BK25" s="449"/>
      <c r="BL25" s="449"/>
      <c r="BM25" s="449"/>
      <c r="BN25" s="449"/>
      <c r="BO25" s="37"/>
      <c r="BP25" s="23"/>
      <c r="BR25" s="456">
        <f>LOOKUP(BR2,'BASE DONNE INICIAL'!A:A,'BASE DONNE INICIAL'!BQ:BQ)</f>
        <v>10752.21</v>
      </c>
      <c r="BS25" s="457"/>
      <c r="BT25" s="457"/>
      <c r="BU25" s="457"/>
      <c r="BV25" s="457"/>
      <c r="BW25" s="457"/>
      <c r="BX25" s="457"/>
      <c r="BY25" s="457"/>
      <c r="BZ25" s="457"/>
      <c r="CA25" s="457"/>
      <c r="CB25" s="457"/>
      <c r="CC25" s="458"/>
    </row>
    <row r="26" spans="1:83" ht="7.5" customHeight="1" thickBot="1">
      <c r="A26" s="23"/>
      <c r="B26" s="37"/>
      <c r="C26" s="32"/>
      <c r="D26" s="411"/>
      <c r="E26" s="411"/>
      <c r="F26" s="411"/>
      <c r="G26" s="411"/>
      <c r="H26" s="411"/>
      <c r="I26" s="411"/>
      <c r="J26" s="411"/>
      <c r="K26" s="411"/>
      <c r="L26" s="411"/>
      <c r="M26" s="411"/>
      <c r="N26" s="481"/>
      <c r="O26" s="481"/>
      <c r="P26" s="481"/>
      <c r="Q26" s="481"/>
      <c r="R26" s="481"/>
      <c r="S26" s="481"/>
      <c r="T26" s="481"/>
      <c r="U26" s="481"/>
      <c r="V26" s="481"/>
      <c r="W26" s="481"/>
      <c r="X26" s="481"/>
      <c r="Y26" s="481"/>
      <c r="Z26" s="481"/>
      <c r="AA26" s="481"/>
      <c r="AB26" s="481"/>
      <c r="AC26" s="481"/>
      <c r="AD26" s="481"/>
      <c r="AE26" s="481"/>
      <c r="AF26" s="481"/>
      <c r="AG26" s="481"/>
      <c r="AH26" s="481"/>
      <c r="AI26" s="481"/>
      <c r="AJ26" s="481"/>
      <c r="AK26" s="481"/>
      <c r="AL26" s="481"/>
      <c r="AM26" s="481"/>
      <c r="AN26" s="481"/>
      <c r="AO26" s="481"/>
      <c r="AP26" s="481"/>
      <c r="AQ26" s="481"/>
      <c r="AR26" s="481"/>
      <c r="AS26" s="481"/>
      <c r="AT26" s="481"/>
      <c r="AU26" s="481"/>
      <c r="AV26" s="481"/>
      <c r="AW26" s="481"/>
      <c r="AX26" s="481"/>
      <c r="AY26" s="481"/>
      <c r="AZ26" s="481"/>
      <c r="BA26" s="481"/>
      <c r="BB26" s="481"/>
      <c r="BC26" s="481"/>
      <c r="BD26" s="481"/>
      <c r="BE26" s="481"/>
      <c r="BF26" s="449"/>
      <c r="BG26" s="449"/>
      <c r="BH26" s="449"/>
      <c r="BI26" s="449"/>
      <c r="BJ26" s="449"/>
      <c r="BK26" s="449"/>
      <c r="BL26" s="449"/>
      <c r="BM26" s="449"/>
      <c r="BN26" s="449"/>
      <c r="BO26" s="37"/>
      <c r="BP26" s="23"/>
      <c r="BR26" s="459"/>
      <c r="BS26" s="460"/>
      <c r="BT26" s="460"/>
      <c r="BU26" s="460"/>
      <c r="BV26" s="460"/>
      <c r="BW26" s="460"/>
      <c r="BX26" s="460"/>
      <c r="BY26" s="460"/>
      <c r="BZ26" s="460"/>
      <c r="CA26" s="460"/>
      <c r="CB26" s="460"/>
      <c r="CC26" s="461"/>
    </row>
    <row r="27" spans="1:83" ht="3.75" customHeight="1">
      <c r="A27" s="23"/>
      <c r="B27" s="37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49"/>
      <c r="BG27" s="49"/>
      <c r="BH27" s="49"/>
      <c r="BI27" s="49"/>
      <c r="BJ27" s="49"/>
      <c r="BK27" s="49"/>
      <c r="BL27" s="49"/>
      <c r="BM27" s="49"/>
      <c r="BN27" s="50"/>
      <c r="BO27" s="37"/>
      <c r="BP27" s="23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</row>
    <row r="28" spans="1:83" ht="7.5" customHeight="1">
      <c r="A28" s="23"/>
      <c r="B28" s="37"/>
      <c r="C28" s="32"/>
      <c r="D28" s="411" t="s">
        <v>58</v>
      </c>
      <c r="E28" s="411"/>
      <c r="F28" s="411"/>
      <c r="G28" s="411"/>
      <c r="H28" s="411"/>
      <c r="I28" s="411"/>
      <c r="J28" s="462" t="s">
        <v>512</v>
      </c>
      <c r="K28" s="462"/>
      <c r="L28" s="462"/>
      <c r="M28" s="462"/>
      <c r="N28" s="462"/>
      <c r="O28" s="462"/>
      <c r="P28" s="462"/>
      <c r="Q28" s="462"/>
      <c r="R28" s="462"/>
      <c r="S28" s="462"/>
      <c r="T28" s="462"/>
      <c r="U28" s="462"/>
      <c r="V28" s="462"/>
      <c r="W28" s="462"/>
      <c r="X28" s="462"/>
      <c r="Y28" s="462"/>
      <c r="Z28" s="462"/>
      <c r="AA28" s="462"/>
      <c r="AB28" s="462"/>
      <c r="AC28" s="462"/>
      <c r="AD28" s="462"/>
      <c r="AE28" s="462"/>
      <c r="AF28" s="462"/>
      <c r="AG28" s="462"/>
      <c r="AH28" s="462"/>
      <c r="AI28" s="462"/>
      <c r="AJ28" s="462"/>
      <c r="AK28" s="462"/>
      <c r="AL28" s="462"/>
      <c r="AM28" s="462"/>
      <c r="AN28" s="462"/>
      <c r="AO28" s="462"/>
      <c r="AP28" s="462"/>
      <c r="AQ28" s="462"/>
      <c r="AR28" s="462"/>
      <c r="AS28" s="462"/>
      <c r="AT28" s="462"/>
      <c r="AU28" s="462"/>
      <c r="AV28" s="462"/>
      <c r="AW28" s="462"/>
      <c r="AX28" s="462"/>
      <c r="AY28" s="462"/>
      <c r="AZ28" s="462"/>
      <c r="BA28" s="462"/>
      <c r="BB28" s="462"/>
      <c r="BC28" s="462"/>
      <c r="BD28" s="462"/>
      <c r="BE28" s="462"/>
      <c r="BF28" s="462"/>
      <c r="BG28" s="462"/>
      <c r="BH28" s="462"/>
      <c r="BI28" s="462"/>
      <c r="BJ28" s="449" t="s">
        <v>59</v>
      </c>
      <c r="BK28" s="449"/>
      <c r="BL28" s="449"/>
      <c r="BM28" s="449"/>
      <c r="BN28" s="449"/>
      <c r="BO28" s="37"/>
      <c r="BP28" s="23"/>
      <c r="BR28" s="48"/>
      <c r="CC28" s="48"/>
    </row>
    <row r="29" spans="1:83" ht="7.5" customHeight="1">
      <c r="A29" s="23"/>
      <c r="B29" s="37"/>
      <c r="C29" s="32"/>
      <c r="D29" s="411"/>
      <c r="E29" s="411"/>
      <c r="F29" s="411"/>
      <c r="G29" s="411"/>
      <c r="H29" s="411"/>
      <c r="I29" s="411"/>
      <c r="J29" s="463"/>
      <c r="K29" s="463"/>
      <c r="L29" s="463"/>
      <c r="M29" s="463"/>
      <c r="N29" s="463"/>
      <c r="O29" s="463"/>
      <c r="P29" s="463"/>
      <c r="Q29" s="463"/>
      <c r="R29" s="463"/>
      <c r="S29" s="463"/>
      <c r="T29" s="463"/>
      <c r="U29" s="463"/>
      <c r="V29" s="463"/>
      <c r="W29" s="463"/>
      <c r="X29" s="463"/>
      <c r="Y29" s="463"/>
      <c r="Z29" s="463"/>
      <c r="AA29" s="463"/>
      <c r="AB29" s="463"/>
      <c r="AC29" s="463"/>
      <c r="AD29" s="463"/>
      <c r="AE29" s="463"/>
      <c r="AF29" s="463"/>
      <c r="AG29" s="463"/>
      <c r="AH29" s="463"/>
      <c r="AI29" s="463"/>
      <c r="AJ29" s="463"/>
      <c r="AK29" s="463"/>
      <c r="AL29" s="463"/>
      <c r="AM29" s="463"/>
      <c r="AN29" s="463"/>
      <c r="AO29" s="463"/>
      <c r="AP29" s="463"/>
      <c r="AQ29" s="463"/>
      <c r="AR29" s="463"/>
      <c r="AS29" s="463"/>
      <c r="AT29" s="463"/>
      <c r="AU29" s="463"/>
      <c r="AV29" s="463"/>
      <c r="AW29" s="463"/>
      <c r="AX29" s="463"/>
      <c r="AY29" s="463"/>
      <c r="AZ29" s="463"/>
      <c r="BA29" s="463"/>
      <c r="BB29" s="463"/>
      <c r="BC29" s="463"/>
      <c r="BD29" s="463"/>
      <c r="BE29" s="463"/>
      <c r="BF29" s="463"/>
      <c r="BG29" s="463"/>
      <c r="BH29" s="463"/>
      <c r="BI29" s="463"/>
      <c r="BJ29" s="449"/>
      <c r="BK29" s="449"/>
      <c r="BL29" s="449"/>
      <c r="BM29" s="449"/>
      <c r="BN29" s="449"/>
      <c r="BO29" s="37"/>
      <c r="BP29" s="23"/>
    </row>
    <row r="30" spans="1:83" ht="3.75" customHeight="1">
      <c r="A30" s="23"/>
      <c r="B30" s="37"/>
      <c r="C30" s="32"/>
      <c r="D30" s="45"/>
      <c r="E30" s="45"/>
      <c r="F30" s="45"/>
      <c r="G30" s="45"/>
      <c r="H30" s="45"/>
      <c r="I30" s="45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32"/>
      <c r="BO30" s="37"/>
      <c r="BP30" s="23"/>
    </row>
    <row r="31" spans="1:83" ht="7.5" customHeight="1">
      <c r="A31" s="23"/>
      <c r="B31" s="37"/>
      <c r="C31" s="32"/>
      <c r="D31" s="33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22"/>
      <c r="X31" s="422"/>
      <c r="Y31" s="422"/>
      <c r="Z31" s="422"/>
      <c r="AA31" s="422"/>
      <c r="AB31" s="422"/>
      <c r="AC31" s="422"/>
      <c r="AD31" s="422"/>
      <c r="AE31" s="422"/>
      <c r="AF31" s="422"/>
      <c r="AG31" s="422"/>
      <c r="AH31" s="422"/>
      <c r="AI31" s="422"/>
      <c r="AJ31" s="422"/>
      <c r="AK31" s="422"/>
      <c r="AL31" s="422"/>
      <c r="AM31" s="422"/>
      <c r="AN31" s="422"/>
      <c r="AO31" s="422"/>
      <c r="AP31" s="422"/>
      <c r="AQ31" s="422"/>
      <c r="AR31" s="422"/>
      <c r="AS31" s="422"/>
      <c r="AT31" s="422"/>
      <c r="AU31" s="422"/>
      <c r="AV31" s="422"/>
      <c r="AW31" s="422"/>
      <c r="AX31" s="422"/>
      <c r="AY31" s="422"/>
      <c r="AZ31" s="422"/>
      <c r="BA31" s="422"/>
      <c r="BB31" s="422"/>
      <c r="BC31" s="422"/>
      <c r="BD31" s="422"/>
      <c r="BE31" s="422"/>
      <c r="BF31" s="422"/>
      <c r="BG31" s="422"/>
      <c r="BH31" s="422"/>
      <c r="BI31" s="422"/>
      <c r="BJ31" s="422"/>
      <c r="BK31" s="422"/>
      <c r="BL31" s="422"/>
      <c r="BM31" s="422"/>
      <c r="BN31" s="32"/>
      <c r="BO31" s="37"/>
      <c r="BP31" s="23"/>
    </row>
    <row r="32" spans="1:83" ht="7.5" customHeight="1">
      <c r="A32" s="23"/>
      <c r="B32" s="37"/>
      <c r="C32" s="32"/>
      <c r="D32" s="3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413"/>
      <c r="Z32" s="413"/>
      <c r="AA32" s="413"/>
      <c r="AB32" s="413"/>
      <c r="AC32" s="413"/>
      <c r="AD32" s="413"/>
      <c r="AE32" s="413"/>
      <c r="AF32" s="413"/>
      <c r="AG32" s="413"/>
      <c r="AH32" s="413"/>
      <c r="AI32" s="413"/>
      <c r="AJ32" s="413"/>
      <c r="AK32" s="413"/>
      <c r="AL32" s="413"/>
      <c r="AM32" s="413"/>
      <c r="AN32" s="413"/>
      <c r="AO32" s="413"/>
      <c r="AP32" s="413"/>
      <c r="AQ32" s="413"/>
      <c r="AR32" s="413"/>
      <c r="AS32" s="413"/>
      <c r="AT32" s="413"/>
      <c r="AU32" s="413"/>
      <c r="AV32" s="413"/>
      <c r="AW32" s="413"/>
      <c r="AX32" s="413"/>
      <c r="AY32" s="413"/>
      <c r="AZ32" s="413"/>
      <c r="BA32" s="413"/>
      <c r="BB32" s="413"/>
      <c r="BC32" s="413"/>
      <c r="BD32" s="413"/>
      <c r="BE32" s="413"/>
      <c r="BF32" s="413"/>
      <c r="BG32" s="413"/>
      <c r="BH32" s="413"/>
      <c r="BI32" s="413"/>
      <c r="BJ32" s="413"/>
      <c r="BK32" s="413"/>
      <c r="BL32" s="413"/>
      <c r="BM32" s="413"/>
      <c r="BN32" s="32"/>
      <c r="BO32" s="37"/>
      <c r="BP32" s="23"/>
    </row>
    <row r="33" spans="1:98" ht="7.5" customHeight="1">
      <c r="A33" s="23"/>
      <c r="B33" s="37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40"/>
      <c r="BP33" s="23"/>
    </row>
    <row r="34" spans="1:98" ht="7.5" customHeight="1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3"/>
    </row>
    <row r="35" spans="1:98" ht="7.5" customHeight="1">
      <c r="A35" s="23"/>
      <c r="B35" s="24"/>
      <c r="C35" s="445" t="s">
        <v>60</v>
      </c>
      <c r="D35" s="445"/>
      <c r="E35" s="445"/>
      <c r="F35" s="445"/>
      <c r="G35" s="445"/>
      <c r="H35" s="445"/>
      <c r="I35" s="445"/>
      <c r="J35" s="445"/>
      <c r="K35" s="445"/>
      <c r="L35" s="445"/>
      <c r="M35" s="445"/>
      <c r="N35" s="445"/>
      <c r="O35" s="445"/>
      <c r="P35" s="445"/>
      <c r="Q35" s="445"/>
      <c r="R35" s="445"/>
      <c r="S35" s="445"/>
      <c r="T35" s="445"/>
      <c r="U35" s="445"/>
      <c r="V35" s="445"/>
      <c r="W35" s="445"/>
      <c r="X35" s="445"/>
      <c r="Y35" s="445"/>
      <c r="Z35" s="445"/>
      <c r="AA35" s="445"/>
      <c r="AB35" s="445"/>
      <c r="AC35" s="445"/>
      <c r="AD35" s="445"/>
      <c r="AE35" s="445"/>
      <c r="AF35" s="445"/>
      <c r="AG35" s="445"/>
      <c r="AH35" s="445"/>
      <c r="AI35" s="445"/>
      <c r="AJ35" s="445"/>
      <c r="AK35" s="445"/>
      <c r="AL35" s="445"/>
      <c r="AM35" s="445"/>
      <c r="AN35" s="445"/>
      <c r="AO35" s="445"/>
      <c r="AP35" s="445"/>
      <c r="AQ35" s="445"/>
      <c r="AR35" s="445"/>
      <c r="AS35" s="445"/>
      <c r="AT35" s="445"/>
      <c r="AU35" s="445"/>
      <c r="AV35" s="445"/>
      <c r="AW35" s="445"/>
      <c r="AX35" s="445"/>
      <c r="AY35" s="445"/>
      <c r="AZ35" s="445"/>
      <c r="BA35" s="445"/>
      <c r="BB35" s="445"/>
      <c r="BC35" s="445"/>
      <c r="BD35" s="445"/>
      <c r="BE35" s="445"/>
      <c r="BF35" s="445"/>
      <c r="BG35" s="445"/>
      <c r="BH35" s="445"/>
      <c r="BI35" s="445"/>
      <c r="BJ35" s="445"/>
      <c r="BK35" s="445"/>
      <c r="BL35" s="445"/>
      <c r="BM35" s="445"/>
      <c r="BN35" s="445"/>
      <c r="BO35" s="445"/>
      <c r="BP35" s="23"/>
    </row>
    <row r="36" spans="1:98" ht="7.5" customHeight="1">
      <c r="A36" s="23"/>
      <c r="B36" s="24"/>
      <c r="C36" s="445"/>
      <c r="D36" s="445"/>
      <c r="E36" s="445"/>
      <c r="F36" s="445"/>
      <c r="G36" s="445"/>
      <c r="H36" s="445"/>
      <c r="I36" s="445"/>
      <c r="J36" s="445"/>
      <c r="K36" s="445"/>
      <c r="L36" s="445"/>
      <c r="M36" s="445"/>
      <c r="N36" s="445"/>
      <c r="O36" s="445"/>
      <c r="P36" s="445"/>
      <c r="Q36" s="445"/>
      <c r="R36" s="445"/>
      <c r="S36" s="445"/>
      <c r="T36" s="445"/>
      <c r="U36" s="445"/>
      <c r="V36" s="445"/>
      <c r="W36" s="445"/>
      <c r="X36" s="445"/>
      <c r="Y36" s="445"/>
      <c r="Z36" s="445"/>
      <c r="AA36" s="445"/>
      <c r="AB36" s="445"/>
      <c r="AC36" s="445"/>
      <c r="AD36" s="445"/>
      <c r="AE36" s="445"/>
      <c r="AF36" s="445"/>
      <c r="AG36" s="445"/>
      <c r="AH36" s="445"/>
      <c r="AI36" s="445"/>
      <c r="AJ36" s="445"/>
      <c r="AK36" s="445"/>
      <c r="AL36" s="445"/>
      <c r="AM36" s="445"/>
      <c r="AN36" s="445"/>
      <c r="AO36" s="445"/>
      <c r="AP36" s="445"/>
      <c r="AQ36" s="445"/>
      <c r="AR36" s="445"/>
      <c r="AS36" s="445"/>
      <c r="AT36" s="445"/>
      <c r="AU36" s="445"/>
      <c r="AV36" s="445"/>
      <c r="AW36" s="445"/>
      <c r="AX36" s="445"/>
      <c r="AY36" s="445"/>
      <c r="AZ36" s="445"/>
      <c r="BA36" s="445"/>
      <c r="BB36" s="445"/>
      <c r="BC36" s="445"/>
      <c r="BD36" s="445"/>
      <c r="BE36" s="445"/>
      <c r="BF36" s="445"/>
      <c r="BG36" s="445"/>
      <c r="BH36" s="445"/>
      <c r="BI36" s="445"/>
      <c r="BJ36" s="445"/>
      <c r="BK36" s="445"/>
      <c r="BL36" s="445"/>
      <c r="BM36" s="445"/>
      <c r="BN36" s="445"/>
      <c r="BO36" s="445"/>
      <c r="BP36" s="23"/>
      <c r="CK36" s="403" t="s">
        <v>182</v>
      </c>
      <c r="CL36" s="403"/>
      <c r="CM36" s="403"/>
      <c r="CN36" s="403"/>
      <c r="CO36" s="403"/>
      <c r="CP36" s="403"/>
      <c r="CQ36" s="403"/>
      <c r="CR36" s="403"/>
      <c r="CS36" s="403"/>
      <c r="CT36" s="403"/>
    </row>
    <row r="37" spans="1:98" ht="7.5" customHeight="1">
      <c r="A37" s="23"/>
      <c r="B37" s="32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2"/>
      <c r="Y37" s="432" t="s">
        <v>61</v>
      </c>
      <c r="Z37" s="432"/>
      <c r="AA37" s="432"/>
      <c r="AB37" s="432"/>
      <c r="AC37" s="432"/>
      <c r="AD37" s="432"/>
      <c r="AE37" s="432"/>
      <c r="AF37" s="432"/>
      <c r="AG37" s="432"/>
      <c r="AH37" s="432"/>
      <c r="AI37" s="432"/>
      <c r="AJ37" s="432"/>
      <c r="AK37" s="432"/>
      <c r="AL37" s="432"/>
      <c r="AM37" s="432"/>
      <c r="AN37" s="432"/>
      <c r="AO37" s="432"/>
      <c r="AP37" s="432"/>
      <c r="AQ37" s="432"/>
      <c r="AR37" s="432"/>
      <c r="AS37" s="432"/>
      <c r="AT37" s="432"/>
      <c r="AU37" s="32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23"/>
      <c r="CK37" s="403"/>
      <c r="CL37" s="403"/>
      <c r="CM37" s="403"/>
      <c r="CN37" s="403"/>
      <c r="CO37" s="403"/>
      <c r="CP37" s="403"/>
      <c r="CQ37" s="403"/>
      <c r="CR37" s="403"/>
      <c r="CS37" s="403"/>
      <c r="CT37" s="403"/>
    </row>
    <row r="38" spans="1:98" ht="7.5" customHeight="1">
      <c r="A38" s="23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432"/>
      <c r="Z38" s="432"/>
      <c r="AA38" s="432"/>
      <c r="AB38" s="432"/>
      <c r="AC38" s="432"/>
      <c r="AD38" s="432"/>
      <c r="AE38" s="432"/>
      <c r="AF38" s="432"/>
      <c r="AG38" s="432"/>
      <c r="AH38" s="432"/>
      <c r="AI38" s="432"/>
      <c r="AJ38" s="432"/>
      <c r="AK38" s="432"/>
      <c r="AL38" s="432"/>
      <c r="AM38" s="432"/>
      <c r="AN38" s="432"/>
      <c r="AO38" s="432"/>
      <c r="AP38" s="432"/>
      <c r="AQ38" s="432"/>
      <c r="AR38" s="432"/>
      <c r="AS38" s="432"/>
      <c r="AT38" s="4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1"/>
      <c r="BP38" s="23"/>
      <c r="CK38" s="403"/>
      <c r="CL38" s="403"/>
      <c r="CM38" s="403"/>
      <c r="CN38" s="403"/>
      <c r="CO38" s="403"/>
      <c r="CP38" s="403"/>
      <c r="CQ38" s="403"/>
      <c r="CR38" s="403"/>
      <c r="CS38" s="403"/>
      <c r="CT38" s="403"/>
    </row>
    <row r="39" spans="1:98" ht="3.75" customHeight="1">
      <c r="A39" s="23"/>
      <c r="B39" s="37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7"/>
      <c r="BP39" s="23"/>
      <c r="CK39" s="403"/>
      <c r="CL39" s="403"/>
      <c r="CM39" s="403"/>
      <c r="CN39" s="403"/>
      <c r="CO39" s="403"/>
      <c r="CP39" s="403"/>
      <c r="CQ39" s="403"/>
      <c r="CR39" s="403"/>
      <c r="CS39" s="403"/>
      <c r="CT39" s="403"/>
    </row>
    <row r="40" spans="1:98" ht="7.5" customHeight="1">
      <c r="A40" s="23"/>
      <c r="B40" s="37"/>
      <c r="C40" s="32"/>
      <c r="D40" s="411" t="s">
        <v>62</v>
      </c>
      <c r="E40" s="411"/>
      <c r="F40" s="411"/>
      <c r="G40" s="411"/>
      <c r="H40" s="472" t="str">
        <f>BR5</f>
        <v>موسى</v>
      </c>
      <c r="I40" s="472"/>
      <c r="J40" s="472"/>
      <c r="K40" s="472"/>
      <c r="L40" s="472"/>
      <c r="M40" s="472"/>
      <c r="N40" s="472"/>
      <c r="O40" s="472"/>
      <c r="P40" s="472"/>
      <c r="Q40" s="472"/>
      <c r="R40" s="472"/>
      <c r="S40" s="472"/>
      <c r="T40" s="472"/>
      <c r="U40" s="472"/>
      <c r="V40" s="472"/>
      <c r="W40" s="472"/>
      <c r="X40" s="472"/>
      <c r="Y40" s="472"/>
      <c r="Z40" s="472"/>
      <c r="AA40" s="472"/>
      <c r="AB40" s="472"/>
      <c r="AC40" s="472"/>
      <c r="AD40" s="472"/>
      <c r="AE40" s="472"/>
      <c r="AF40" s="472"/>
      <c r="AG40" s="472"/>
      <c r="AH40" s="472"/>
      <c r="AI40" s="472"/>
      <c r="AJ40" s="472"/>
      <c r="AK40" s="472"/>
      <c r="AL40" s="472"/>
      <c r="AM40" s="472"/>
      <c r="AN40" s="472"/>
      <c r="AO40" s="472"/>
      <c r="AP40" s="472"/>
      <c r="AQ40" s="472"/>
      <c r="AR40" s="472"/>
      <c r="AS40" s="472"/>
      <c r="AT40" s="472"/>
      <c r="AU40" s="472"/>
      <c r="AV40" s="472"/>
      <c r="AW40" s="472"/>
      <c r="AX40" s="472"/>
      <c r="AY40" s="472"/>
      <c r="AZ40" s="472"/>
      <c r="BA40" s="472"/>
      <c r="BB40" s="472"/>
      <c r="BC40" s="472"/>
      <c r="BD40" s="472"/>
      <c r="BE40" s="472"/>
      <c r="BF40" s="472"/>
      <c r="BG40" s="472"/>
      <c r="BH40" s="472"/>
      <c r="BI40" s="472"/>
      <c r="BJ40" s="472"/>
      <c r="BK40" s="414" t="s">
        <v>63</v>
      </c>
      <c r="BL40" s="414"/>
      <c r="BM40" s="414"/>
      <c r="BN40" s="414"/>
      <c r="BO40" s="37"/>
      <c r="BP40" s="23"/>
      <c r="CK40" s="403"/>
      <c r="CL40" s="403"/>
      <c r="CM40" s="403"/>
      <c r="CN40" s="403"/>
      <c r="CO40" s="403"/>
      <c r="CP40" s="403"/>
      <c r="CQ40" s="403"/>
      <c r="CR40" s="403"/>
      <c r="CS40" s="403"/>
      <c r="CT40" s="403"/>
    </row>
    <row r="41" spans="1:98" ht="7.5" customHeight="1">
      <c r="A41" s="23"/>
      <c r="B41" s="37"/>
      <c r="C41" s="32"/>
      <c r="D41" s="411"/>
      <c r="E41" s="411"/>
      <c r="F41" s="411"/>
      <c r="G41" s="411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/>
      <c r="X41" s="473"/>
      <c r="Y41" s="473"/>
      <c r="Z41" s="473"/>
      <c r="AA41" s="473"/>
      <c r="AB41" s="473"/>
      <c r="AC41" s="473"/>
      <c r="AD41" s="473"/>
      <c r="AE41" s="473"/>
      <c r="AF41" s="473"/>
      <c r="AG41" s="473"/>
      <c r="AH41" s="473"/>
      <c r="AI41" s="473"/>
      <c r="AJ41" s="473"/>
      <c r="AK41" s="473"/>
      <c r="AL41" s="473"/>
      <c r="AM41" s="473"/>
      <c r="AN41" s="473"/>
      <c r="AO41" s="473"/>
      <c r="AP41" s="473"/>
      <c r="AQ41" s="473"/>
      <c r="AR41" s="473"/>
      <c r="AS41" s="473"/>
      <c r="AT41" s="473"/>
      <c r="AU41" s="473"/>
      <c r="AV41" s="473"/>
      <c r="AW41" s="473"/>
      <c r="AX41" s="473"/>
      <c r="AY41" s="473"/>
      <c r="AZ41" s="473"/>
      <c r="BA41" s="473"/>
      <c r="BB41" s="473"/>
      <c r="BC41" s="473"/>
      <c r="BD41" s="473"/>
      <c r="BE41" s="473"/>
      <c r="BF41" s="473"/>
      <c r="BG41" s="473"/>
      <c r="BH41" s="473"/>
      <c r="BI41" s="473"/>
      <c r="BJ41" s="473"/>
      <c r="BK41" s="414"/>
      <c r="BL41" s="414"/>
      <c r="BM41" s="414"/>
      <c r="BN41" s="414"/>
      <c r="BO41" s="37"/>
      <c r="BP41" s="23"/>
      <c r="CK41" s="403"/>
      <c r="CL41" s="403"/>
      <c r="CM41" s="403"/>
      <c r="CN41" s="403"/>
      <c r="CO41" s="403"/>
      <c r="CP41" s="403"/>
      <c r="CQ41" s="403"/>
      <c r="CR41" s="403"/>
      <c r="CS41" s="403"/>
      <c r="CT41" s="403"/>
    </row>
    <row r="42" spans="1:98" ht="7.5" customHeight="1">
      <c r="A42" s="23"/>
      <c r="B42" s="37"/>
      <c r="C42" s="32"/>
      <c r="D42" s="51"/>
      <c r="E42" s="51"/>
      <c r="F42" s="51"/>
      <c r="G42" s="51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7"/>
      <c r="BP42" s="23"/>
      <c r="CK42" s="403"/>
      <c r="CL42" s="403"/>
      <c r="CM42" s="403"/>
      <c r="CN42" s="403"/>
      <c r="CO42" s="403"/>
      <c r="CP42" s="403"/>
      <c r="CQ42" s="403"/>
      <c r="CR42" s="403"/>
      <c r="CS42" s="403"/>
      <c r="CT42" s="403"/>
    </row>
    <row r="43" spans="1:98" ht="7.5" customHeight="1">
      <c r="A43" s="23"/>
      <c r="B43" s="37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465" t="s">
        <v>64</v>
      </c>
      <c r="O43" s="465"/>
      <c r="P43" s="465"/>
      <c r="Q43" s="465"/>
      <c r="R43" s="465"/>
      <c r="S43" s="465"/>
      <c r="T43" s="465"/>
      <c r="U43" s="465"/>
      <c r="V43" s="465"/>
      <c r="W43" s="465"/>
      <c r="X43" s="465"/>
      <c r="Y43" s="465"/>
      <c r="Z43" s="466"/>
      <c r="AA43" s="474">
        <f>BR9</f>
        <v>8100100250</v>
      </c>
      <c r="AB43" s="475"/>
      <c r="AC43" s="475"/>
      <c r="AD43" s="475"/>
      <c r="AE43" s="475"/>
      <c r="AF43" s="475"/>
      <c r="AG43" s="475"/>
      <c r="AH43" s="475"/>
      <c r="AI43" s="475"/>
      <c r="AJ43" s="475"/>
      <c r="AK43" s="475"/>
      <c r="AL43" s="475"/>
      <c r="AM43" s="475"/>
      <c r="AN43" s="475"/>
      <c r="AO43" s="475"/>
      <c r="AP43" s="475"/>
      <c r="AQ43" s="475"/>
      <c r="AR43" s="476"/>
      <c r="AS43" s="437" t="s">
        <v>65</v>
      </c>
      <c r="AT43" s="437"/>
      <c r="AU43" s="437"/>
      <c r="AV43" s="437"/>
      <c r="AW43" s="437"/>
      <c r="AX43" s="437"/>
      <c r="AY43" s="437"/>
      <c r="AZ43" s="437"/>
      <c r="BA43" s="33"/>
      <c r="BB43" s="33"/>
      <c r="BC43" s="33"/>
      <c r="BD43" s="33"/>
      <c r="BE43" s="33"/>
      <c r="BF43" s="32"/>
      <c r="BG43" s="32"/>
      <c r="BH43" s="32"/>
      <c r="BI43" s="32"/>
      <c r="BJ43" s="32"/>
      <c r="BK43" s="32"/>
      <c r="BL43" s="32"/>
      <c r="BM43" s="32"/>
      <c r="BN43" s="32"/>
      <c r="BO43" s="37"/>
      <c r="BP43" s="23"/>
      <c r="CK43" s="403"/>
      <c r="CL43" s="403"/>
      <c r="CM43" s="403"/>
      <c r="CN43" s="403"/>
      <c r="CO43" s="403"/>
      <c r="CP43" s="403"/>
      <c r="CQ43" s="403"/>
      <c r="CR43" s="403"/>
      <c r="CS43" s="403"/>
      <c r="CT43" s="403"/>
    </row>
    <row r="44" spans="1:98" ht="7.5" customHeight="1">
      <c r="A44" s="23"/>
      <c r="B44" s="37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465"/>
      <c r="O44" s="465"/>
      <c r="P44" s="465"/>
      <c r="Q44" s="465"/>
      <c r="R44" s="465"/>
      <c r="S44" s="465"/>
      <c r="T44" s="465"/>
      <c r="U44" s="465"/>
      <c r="V44" s="465"/>
      <c r="W44" s="465"/>
      <c r="X44" s="465"/>
      <c r="Y44" s="465"/>
      <c r="Z44" s="466"/>
      <c r="AA44" s="477"/>
      <c r="AB44" s="478"/>
      <c r="AC44" s="478"/>
      <c r="AD44" s="478"/>
      <c r="AE44" s="478"/>
      <c r="AF44" s="478"/>
      <c r="AG44" s="478"/>
      <c r="AH44" s="478"/>
      <c r="AI44" s="478"/>
      <c r="AJ44" s="478"/>
      <c r="AK44" s="478"/>
      <c r="AL44" s="478"/>
      <c r="AM44" s="478"/>
      <c r="AN44" s="478"/>
      <c r="AO44" s="478"/>
      <c r="AP44" s="478"/>
      <c r="AQ44" s="478"/>
      <c r="AR44" s="479"/>
      <c r="AS44" s="437"/>
      <c r="AT44" s="437"/>
      <c r="AU44" s="437"/>
      <c r="AV44" s="437"/>
      <c r="AW44" s="437"/>
      <c r="AX44" s="437"/>
      <c r="AY44" s="437"/>
      <c r="AZ44" s="437"/>
      <c r="BA44" s="33"/>
      <c r="BB44" s="33"/>
      <c r="BC44" s="33"/>
      <c r="BD44" s="33"/>
      <c r="BE44" s="33"/>
      <c r="BF44" s="32"/>
      <c r="BG44" s="32"/>
      <c r="BH44" s="32"/>
      <c r="BI44" s="32"/>
      <c r="BJ44" s="32"/>
      <c r="BK44" s="32"/>
      <c r="BL44" s="32"/>
      <c r="BM44" s="32"/>
      <c r="BN44" s="32"/>
      <c r="BO44" s="37"/>
      <c r="BP44" s="23"/>
      <c r="CK44" s="403"/>
      <c r="CL44" s="403"/>
      <c r="CM44" s="403"/>
      <c r="CN44" s="403"/>
      <c r="CO44" s="403"/>
      <c r="CP44" s="403"/>
      <c r="CQ44" s="403"/>
      <c r="CR44" s="403"/>
      <c r="CS44" s="403"/>
      <c r="CT44" s="403"/>
    </row>
    <row r="45" spans="1:98" ht="3.75" customHeight="1">
      <c r="A45" s="23"/>
      <c r="B45" s="37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7"/>
      <c r="BP45" s="23"/>
      <c r="CK45" s="403"/>
      <c r="CL45" s="403"/>
      <c r="CM45" s="403"/>
      <c r="CN45" s="403"/>
      <c r="CO45" s="403"/>
      <c r="CP45" s="403"/>
      <c r="CQ45" s="403"/>
      <c r="CR45" s="403"/>
      <c r="CS45" s="403"/>
      <c r="CT45" s="403"/>
    </row>
    <row r="46" spans="1:98" ht="7.5" customHeight="1">
      <c r="A46" s="23"/>
      <c r="B46" s="37"/>
      <c r="C46" s="32"/>
      <c r="D46" s="411" t="s">
        <v>66</v>
      </c>
      <c r="E46" s="411"/>
      <c r="F46" s="411"/>
      <c r="G46" s="411"/>
      <c r="H46" s="411"/>
      <c r="I46" s="482" t="str">
        <f>BR7</f>
        <v>بن موسى</v>
      </c>
      <c r="J46" s="483"/>
      <c r="K46" s="483"/>
      <c r="L46" s="483"/>
      <c r="M46" s="483"/>
      <c r="N46" s="483"/>
      <c r="O46" s="483"/>
      <c r="P46" s="483"/>
      <c r="Q46" s="483"/>
      <c r="R46" s="483"/>
      <c r="S46" s="483"/>
      <c r="T46" s="483"/>
      <c r="U46" s="483"/>
      <c r="V46" s="483"/>
      <c r="W46" s="483"/>
      <c r="X46" s="483"/>
      <c r="Y46" s="483"/>
      <c r="Z46" s="483"/>
      <c r="AA46" s="483"/>
      <c r="AB46" s="483"/>
      <c r="AC46" s="483"/>
      <c r="AD46" s="483"/>
      <c r="AE46" s="483"/>
      <c r="AF46" s="483"/>
      <c r="AG46" s="483"/>
      <c r="AH46" s="483"/>
      <c r="AI46" s="483"/>
      <c r="AJ46" s="483"/>
      <c r="AK46" s="483"/>
      <c r="AL46" s="483"/>
      <c r="AM46" s="483"/>
      <c r="AN46" s="483"/>
      <c r="AO46" s="483"/>
      <c r="AP46" s="483"/>
      <c r="AQ46" s="483"/>
      <c r="AR46" s="483"/>
      <c r="AS46" s="483"/>
      <c r="AT46" s="483"/>
      <c r="AU46" s="483"/>
      <c r="AV46" s="483"/>
      <c r="AW46" s="483"/>
      <c r="AX46" s="483"/>
      <c r="AY46" s="483"/>
      <c r="AZ46" s="483"/>
      <c r="BA46" s="483"/>
      <c r="BB46" s="483"/>
      <c r="BC46" s="483"/>
      <c r="BD46" s="483"/>
      <c r="BE46" s="483"/>
      <c r="BF46" s="483"/>
      <c r="BG46" s="483"/>
      <c r="BH46" s="483"/>
      <c r="BI46" s="483"/>
      <c r="BJ46" s="483"/>
      <c r="BK46" s="414" t="s">
        <v>67</v>
      </c>
      <c r="BL46" s="414"/>
      <c r="BM46" s="414"/>
      <c r="BN46" s="414"/>
      <c r="BO46" s="37"/>
      <c r="BP46" s="23"/>
      <c r="CK46" s="403"/>
      <c r="CL46" s="403"/>
      <c r="CM46" s="403"/>
      <c r="CN46" s="403"/>
      <c r="CO46" s="403"/>
      <c r="CP46" s="403"/>
      <c r="CQ46" s="403"/>
      <c r="CR46" s="403"/>
      <c r="CS46" s="403"/>
      <c r="CT46" s="403"/>
    </row>
    <row r="47" spans="1:98" ht="7.5" customHeight="1">
      <c r="A47" s="23"/>
      <c r="B47" s="37"/>
      <c r="C47" s="32"/>
      <c r="D47" s="411"/>
      <c r="E47" s="411"/>
      <c r="F47" s="411"/>
      <c r="G47" s="411"/>
      <c r="H47" s="411"/>
      <c r="I47" s="484"/>
      <c r="J47" s="484"/>
      <c r="K47" s="484"/>
      <c r="L47" s="484"/>
      <c r="M47" s="484"/>
      <c r="N47" s="484"/>
      <c r="O47" s="484"/>
      <c r="P47" s="484"/>
      <c r="Q47" s="484"/>
      <c r="R47" s="484"/>
      <c r="S47" s="484"/>
      <c r="T47" s="484"/>
      <c r="U47" s="484"/>
      <c r="V47" s="484"/>
      <c r="W47" s="484"/>
      <c r="X47" s="484"/>
      <c r="Y47" s="484"/>
      <c r="Z47" s="484"/>
      <c r="AA47" s="484"/>
      <c r="AB47" s="484"/>
      <c r="AC47" s="484"/>
      <c r="AD47" s="484"/>
      <c r="AE47" s="484"/>
      <c r="AF47" s="484"/>
      <c r="AG47" s="484"/>
      <c r="AH47" s="484"/>
      <c r="AI47" s="484"/>
      <c r="AJ47" s="484"/>
      <c r="AK47" s="484"/>
      <c r="AL47" s="484"/>
      <c r="AM47" s="484"/>
      <c r="AN47" s="484"/>
      <c r="AO47" s="484"/>
      <c r="AP47" s="484"/>
      <c r="AQ47" s="484"/>
      <c r="AR47" s="484"/>
      <c r="AS47" s="484"/>
      <c r="AT47" s="484"/>
      <c r="AU47" s="484"/>
      <c r="AV47" s="484"/>
      <c r="AW47" s="484"/>
      <c r="AX47" s="484"/>
      <c r="AY47" s="484"/>
      <c r="AZ47" s="484"/>
      <c r="BA47" s="484"/>
      <c r="BB47" s="484"/>
      <c r="BC47" s="484"/>
      <c r="BD47" s="484"/>
      <c r="BE47" s="484"/>
      <c r="BF47" s="484"/>
      <c r="BG47" s="484"/>
      <c r="BH47" s="484"/>
      <c r="BI47" s="484"/>
      <c r="BJ47" s="485"/>
      <c r="BK47" s="414"/>
      <c r="BL47" s="414"/>
      <c r="BM47" s="414"/>
      <c r="BN47" s="414"/>
      <c r="BO47" s="37"/>
      <c r="BP47" s="23"/>
      <c r="CK47" s="403"/>
      <c r="CL47" s="403"/>
      <c r="CM47" s="403"/>
      <c r="CN47" s="403"/>
      <c r="CO47" s="403"/>
      <c r="CP47" s="403"/>
      <c r="CQ47" s="403"/>
      <c r="CR47" s="403"/>
      <c r="CS47" s="403"/>
      <c r="CT47" s="403"/>
    </row>
    <row r="48" spans="1:98" ht="3.75" customHeight="1">
      <c r="A48" s="23"/>
      <c r="B48" s="37"/>
      <c r="C48" s="32"/>
      <c r="D48" s="32"/>
      <c r="E48" s="32"/>
      <c r="F48" s="32"/>
      <c r="G48" s="32"/>
      <c r="H48" s="32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32"/>
      <c r="BK48" s="32"/>
      <c r="BL48" s="32"/>
      <c r="BM48" s="32"/>
      <c r="BN48" s="32"/>
      <c r="BO48" s="37"/>
      <c r="BP48" s="23"/>
      <c r="CK48" s="403"/>
      <c r="CL48" s="403"/>
      <c r="CM48" s="403"/>
      <c r="CN48" s="403"/>
      <c r="CO48" s="403"/>
      <c r="CP48" s="403"/>
      <c r="CQ48" s="403"/>
      <c r="CR48" s="403"/>
      <c r="CS48" s="403"/>
      <c r="CT48" s="403"/>
    </row>
    <row r="49" spans="1:98" ht="7.5" customHeight="1">
      <c r="A49" s="23"/>
      <c r="B49" s="37"/>
      <c r="C49" s="32"/>
      <c r="D49" s="436" t="s">
        <v>68</v>
      </c>
      <c r="E49" s="436"/>
      <c r="F49" s="436"/>
      <c r="G49" s="436"/>
      <c r="H49" s="486"/>
      <c r="I49" s="487"/>
      <c r="J49" s="488"/>
      <c r="K49" s="488"/>
      <c r="L49" s="488"/>
      <c r="M49" s="488"/>
      <c r="N49" s="488"/>
      <c r="O49" s="488"/>
      <c r="P49" s="488"/>
      <c r="Q49" s="488"/>
      <c r="R49" s="488"/>
      <c r="S49" s="489"/>
      <c r="T49" s="493" t="s">
        <v>69</v>
      </c>
      <c r="U49" s="493"/>
      <c r="V49" s="482" t="str">
        <f>BR13</f>
        <v>ولاية ........  بلدية  ,,,,,,,,,,,,</v>
      </c>
      <c r="W49" s="494"/>
      <c r="X49" s="494"/>
      <c r="Y49" s="494"/>
      <c r="Z49" s="494"/>
      <c r="AA49" s="494"/>
      <c r="AB49" s="494"/>
      <c r="AC49" s="494"/>
      <c r="AD49" s="494"/>
      <c r="AE49" s="494"/>
      <c r="AF49" s="494"/>
      <c r="AG49" s="494"/>
      <c r="AH49" s="494"/>
      <c r="AI49" s="494"/>
      <c r="AJ49" s="494"/>
      <c r="AK49" s="494"/>
      <c r="AL49" s="494"/>
      <c r="AM49" s="494"/>
      <c r="AN49" s="494"/>
      <c r="AO49" s="494"/>
      <c r="AP49" s="494"/>
      <c r="AQ49" s="494"/>
      <c r="AR49" s="494"/>
      <c r="AS49" s="494"/>
      <c r="AT49" s="494"/>
      <c r="AU49" s="497" t="s">
        <v>70</v>
      </c>
      <c r="AV49" s="497"/>
      <c r="AW49" s="498"/>
      <c r="AX49" s="487">
        <f>BR11</f>
        <v>43103</v>
      </c>
      <c r="AY49" s="488"/>
      <c r="AZ49" s="488"/>
      <c r="BA49" s="488"/>
      <c r="BB49" s="488"/>
      <c r="BC49" s="488"/>
      <c r="BD49" s="488"/>
      <c r="BE49" s="488"/>
      <c r="BF49" s="488"/>
      <c r="BG49" s="489"/>
      <c r="BH49" s="414" t="s">
        <v>71</v>
      </c>
      <c r="BI49" s="414"/>
      <c r="BJ49" s="414"/>
      <c r="BK49" s="414"/>
      <c r="BL49" s="414"/>
      <c r="BM49" s="414"/>
      <c r="BN49" s="414"/>
      <c r="BO49" s="37"/>
      <c r="BP49" s="23"/>
      <c r="CK49" s="403"/>
      <c r="CL49" s="403"/>
      <c r="CM49" s="403"/>
      <c r="CN49" s="403"/>
      <c r="CO49" s="403"/>
      <c r="CP49" s="403"/>
      <c r="CQ49" s="403"/>
      <c r="CR49" s="403"/>
      <c r="CS49" s="403"/>
      <c r="CT49" s="403"/>
    </row>
    <row r="50" spans="1:98" ht="7.5" customHeight="1">
      <c r="A50" s="23"/>
      <c r="B50" s="37"/>
      <c r="C50" s="32"/>
      <c r="D50" s="436"/>
      <c r="E50" s="436"/>
      <c r="F50" s="436"/>
      <c r="G50" s="436"/>
      <c r="H50" s="486"/>
      <c r="I50" s="490"/>
      <c r="J50" s="491"/>
      <c r="K50" s="491"/>
      <c r="L50" s="491"/>
      <c r="M50" s="491"/>
      <c r="N50" s="491"/>
      <c r="O50" s="491"/>
      <c r="P50" s="491"/>
      <c r="Q50" s="491"/>
      <c r="R50" s="491"/>
      <c r="S50" s="492"/>
      <c r="T50" s="493"/>
      <c r="U50" s="493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495"/>
      <c r="AM50" s="495"/>
      <c r="AN50" s="495"/>
      <c r="AO50" s="495"/>
      <c r="AP50" s="495"/>
      <c r="AQ50" s="495"/>
      <c r="AR50" s="495"/>
      <c r="AS50" s="495"/>
      <c r="AT50" s="496"/>
      <c r="AU50" s="497"/>
      <c r="AV50" s="497"/>
      <c r="AW50" s="498"/>
      <c r="AX50" s="490"/>
      <c r="AY50" s="491"/>
      <c r="AZ50" s="491"/>
      <c r="BA50" s="491"/>
      <c r="BB50" s="491"/>
      <c r="BC50" s="491"/>
      <c r="BD50" s="491"/>
      <c r="BE50" s="491"/>
      <c r="BF50" s="491"/>
      <c r="BG50" s="492"/>
      <c r="BH50" s="414"/>
      <c r="BI50" s="414"/>
      <c r="BJ50" s="414"/>
      <c r="BK50" s="414"/>
      <c r="BL50" s="414"/>
      <c r="BM50" s="414"/>
      <c r="BN50" s="414"/>
      <c r="BO50" s="37"/>
      <c r="BP50" s="23"/>
      <c r="CK50" s="403"/>
      <c r="CL50" s="403"/>
      <c r="CM50" s="403"/>
      <c r="CN50" s="403"/>
      <c r="CO50" s="403"/>
      <c r="CP50" s="403"/>
      <c r="CQ50" s="403"/>
      <c r="CR50" s="403"/>
      <c r="CS50" s="403"/>
      <c r="CT50" s="403"/>
    </row>
    <row r="51" spans="1:98" ht="3.75" customHeight="1">
      <c r="A51" s="23"/>
      <c r="B51" s="37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7"/>
      <c r="BP51" s="23"/>
      <c r="CK51" s="403"/>
      <c r="CL51" s="403"/>
      <c r="CM51" s="403"/>
      <c r="CN51" s="403"/>
      <c r="CO51" s="403"/>
      <c r="CP51" s="403"/>
      <c r="CQ51" s="403"/>
      <c r="CR51" s="403"/>
      <c r="CS51" s="403"/>
      <c r="CT51" s="403"/>
    </row>
    <row r="52" spans="1:98" ht="7.5" customHeight="1">
      <c r="A52" s="23"/>
      <c r="B52" s="37"/>
      <c r="C52" s="32"/>
      <c r="D52" s="411" t="s">
        <v>58</v>
      </c>
      <c r="E52" s="411"/>
      <c r="F52" s="411"/>
      <c r="G52" s="411"/>
      <c r="H52" s="411"/>
      <c r="I52" s="411"/>
      <c r="J52" s="508" t="str">
        <f>BR15</f>
        <v>مديرية ........,,,,,,,,,,,,,,,,</v>
      </c>
      <c r="K52" s="509"/>
      <c r="L52" s="509"/>
      <c r="M52" s="509"/>
      <c r="N52" s="509"/>
      <c r="O52" s="509"/>
      <c r="P52" s="509"/>
      <c r="Q52" s="509"/>
      <c r="R52" s="509"/>
      <c r="S52" s="509"/>
      <c r="T52" s="509"/>
      <c r="U52" s="509"/>
      <c r="V52" s="509"/>
      <c r="W52" s="509"/>
      <c r="X52" s="509"/>
      <c r="Y52" s="509"/>
      <c r="Z52" s="509"/>
      <c r="AA52" s="509"/>
      <c r="AB52" s="509"/>
      <c r="AC52" s="509"/>
      <c r="AD52" s="509"/>
      <c r="AE52" s="509"/>
      <c r="AF52" s="509"/>
      <c r="AG52" s="509"/>
      <c r="AH52" s="509"/>
      <c r="AI52" s="509"/>
      <c r="AJ52" s="509"/>
      <c r="AK52" s="509"/>
      <c r="AL52" s="509"/>
      <c r="AM52" s="509"/>
      <c r="AN52" s="509"/>
      <c r="AO52" s="509"/>
      <c r="AP52" s="509"/>
      <c r="AQ52" s="509"/>
      <c r="AR52" s="509"/>
      <c r="AS52" s="509"/>
      <c r="AT52" s="509"/>
      <c r="AU52" s="509"/>
      <c r="AV52" s="509"/>
      <c r="AW52" s="509"/>
      <c r="AX52" s="509"/>
      <c r="AY52" s="509"/>
      <c r="AZ52" s="509"/>
      <c r="BA52" s="509"/>
      <c r="BB52" s="509"/>
      <c r="BC52" s="509"/>
      <c r="BD52" s="509"/>
      <c r="BE52" s="509"/>
      <c r="BF52" s="509"/>
      <c r="BG52" s="509"/>
      <c r="BH52" s="509"/>
      <c r="BI52" s="509"/>
      <c r="BJ52" s="414" t="s">
        <v>59</v>
      </c>
      <c r="BK52" s="414"/>
      <c r="BL52" s="414"/>
      <c r="BM52" s="414"/>
      <c r="BN52" s="414"/>
      <c r="BO52" s="37"/>
      <c r="BP52" s="23"/>
      <c r="CK52" s="403"/>
      <c r="CL52" s="403"/>
      <c r="CM52" s="403"/>
      <c r="CN52" s="403"/>
      <c r="CO52" s="403"/>
      <c r="CP52" s="403"/>
      <c r="CQ52" s="403"/>
      <c r="CR52" s="403"/>
      <c r="CS52" s="403"/>
      <c r="CT52" s="403"/>
    </row>
    <row r="53" spans="1:98" ht="7.5" customHeight="1">
      <c r="A53" s="23"/>
      <c r="B53" s="37"/>
      <c r="C53" s="32"/>
      <c r="D53" s="411"/>
      <c r="E53" s="411"/>
      <c r="F53" s="411"/>
      <c r="G53" s="411"/>
      <c r="H53" s="411"/>
      <c r="I53" s="411"/>
      <c r="J53" s="510"/>
      <c r="K53" s="510"/>
      <c r="L53" s="510"/>
      <c r="M53" s="510"/>
      <c r="N53" s="510"/>
      <c r="O53" s="510"/>
      <c r="P53" s="510"/>
      <c r="Q53" s="510"/>
      <c r="R53" s="510"/>
      <c r="S53" s="510"/>
      <c r="T53" s="510"/>
      <c r="U53" s="510"/>
      <c r="V53" s="510"/>
      <c r="W53" s="510"/>
      <c r="X53" s="510"/>
      <c r="Y53" s="510"/>
      <c r="Z53" s="510"/>
      <c r="AA53" s="510"/>
      <c r="AB53" s="510"/>
      <c r="AC53" s="510"/>
      <c r="AD53" s="510"/>
      <c r="AE53" s="510"/>
      <c r="AF53" s="510"/>
      <c r="AG53" s="510"/>
      <c r="AH53" s="510"/>
      <c r="AI53" s="510"/>
      <c r="AJ53" s="510"/>
      <c r="AK53" s="510"/>
      <c r="AL53" s="510"/>
      <c r="AM53" s="510"/>
      <c r="AN53" s="510"/>
      <c r="AO53" s="510"/>
      <c r="AP53" s="510"/>
      <c r="AQ53" s="510"/>
      <c r="AR53" s="510"/>
      <c r="AS53" s="510"/>
      <c r="AT53" s="510"/>
      <c r="AU53" s="510"/>
      <c r="AV53" s="510"/>
      <c r="AW53" s="510"/>
      <c r="AX53" s="510"/>
      <c r="AY53" s="510"/>
      <c r="AZ53" s="510"/>
      <c r="BA53" s="510"/>
      <c r="BB53" s="510"/>
      <c r="BC53" s="510"/>
      <c r="BD53" s="510"/>
      <c r="BE53" s="510"/>
      <c r="BF53" s="510"/>
      <c r="BG53" s="510"/>
      <c r="BH53" s="510"/>
      <c r="BI53" s="510"/>
      <c r="BJ53" s="414"/>
      <c r="BK53" s="414"/>
      <c r="BL53" s="414"/>
      <c r="BM53" s="414"/>
      <c r="BN53" s="414"/>
      <c r="BO53" s="37"/>
      <c r="BP53" s="23"/>
      <c r="CK53" s="403"/>
      <c r="CL53" s="403"/>
      <c r="CM53" s="403"/>
      <c r="CN53" s="403"/>
      <c r="CO53" s="403"/>
      <c r="CP53" s="403"/>
      <c r="CQ53" s="403"/>
      <c r="CR53" s="403"/>
      <c r="CS53" s="403"/>
      <c r="CT53" s="403"/>
    </row>
    <row r="54" spans="1:98" ht="3.75" customHeight="1">
      <c r="A54" s="23"/>
      <c r="B54" s="37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5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7"/>
      <c r="BP54" s="23"/>
      <c r="CK54" s="403"/>
      <c r="CL54" s="403"/>
      <c r="CM54" s="403"/>
      <c r="CN54" s="403"/>
      <c r="CO54" s="403"/>
      <c r="CP54" s="403"/>
      <c r="CQ54" s="403"/>
      <c r="CR54" s="403"/>
      <c r="CS54" s="403"/>
      <c r="CT54" s="403"/>
    </row>
    <row r="55" spans="1:98" ht="7.5" customHeight="1">
      <c r="A55" s="23"/>
      <c r="B55" s="37"/>
      <c r="C55" s="32"/>
      <c r="D55" s="511" t="s">
        <v>72</v>
      </c>
      <c r="E55" s="511"/>
      <c r="F55" s="511"/>
      <c r="G55" s="511"/>
      <c r="H55" s="511"/>
      <c r="I55" s="511"/>
      <c r="J55" s="511"/>
      <c r="K55" s="472" t="str">
        <f>BR17</f>
        <v>مفتش قسم</v>
      </c>
      <c r="L55" s="472"/>
      <c r="M55" s="472"/>
      <c r="N55" s="472"/>
      <c r="O55" s="472"/>
      <c r="P55" s="472"/>
      <c r="Q55" s="472"/>
      <c r="R55" s="472"/>
      <c r="S55" s="472"/>
      <c r="T55" s="472"/>
      <c r="U55" s="472"/>
      <c r="V55" s="472"/>
      <c r="W55" s="472"/>
      <c r="X55" s="472"/>
      <c r="Y55" s="472"/>
      <c r="Z55" s="472"/>
      <c r="AA55" s="472"/>
      <c r="AB55" s="472"/>
      <c r="AC55" s="472"/>
      <c r="AD55" s="472"/>
      <c r="AE55" s="472"/>
      <c r="AF55" s="472"/>
      <c r="AG55" s="472"/>
      <c r="AH55" s="472"/>
      <c r="AI55" s="472"/>
      <c r="AJ55" s="472"/>
      <c r="AK55" s="472"/>
      <c r="AL55" s="472"/>
      <c r="AM55" s="472"/>
      <c r="AN55" s="472"/>
      <c r="AO55" s="472"/>
      <c r="AP55" s="472"/>
      <c r="AQ55" s="472"/>
      <c r="AR55" s="472"/>
      <c r="AS55" s="472"/>
      <c r="AT55" s="472"/>
      <c r="AU55" s="472"/>
      <c r="AV55" s="472"/>
      <c r="AW55" s="472"/>
      <c r="AX55" s="472"/>
      <c r="AY55" s="472"/>
      <c r="AZ55" s="472"/>
      <c r="BA55" s="472"/>
      <c r="BB55" s="472"/>
      <c r="BC55" s="472"/>
      <c r="BD55" s="472"/>
      <c r="BE55" s="472"/>
      <c r="BF55" s="472"/>
      <c r="BG55" s="472"/>
      <c r="BH55" s="472"/>
      <c r="BI55" s="472"/>
      <c r="BJ55" s="414" t="s">
        <v>73</v>
      </c>
      <c r="BK55" s="414"/>
      <c r="BL55" s="414"/>
      <c r="BM55" s="414"/>
      <c r="BN55" s="414"/>
      <c r="BO55" s="37"/>
      <c r="BP55" s="23"/>
      <c r="CK55" s="403"/>
      <c r="CL55" s="403"/>
      <c r="CM55" s="403"/>
      <c r="CN55" s="403"/>
      <c r="CO55" s="403"/>
      <c r="CP55" s="403"/>
      <c r="CQ55" s="403"/>
      <c r="CR55" s="403"/>
      <c r="CS55" s="403"/>
      <c r="CT55" s="403"/>
    </row>
    <row r="56" spans="1:98" ht="7.5" customHeight="1">
      <c r="A56" s="23"/>
      <c r="B56" s="37"/>
      <c r="C56" s="32"/>
      <c r="D56" s="511"/>
      <c r="E56" s="511"/>
      <c r="F56" s="511"/>
      <c r="G56" s="511"/>
      <c r="H56" s="511"/>
      <c r="I56" s="511"/>
      <c r="J56" s="511"/>
      <c r="K56" s="473"/>
      <c r="L56" s="473"/>
      <c r="M56" s="473"/>
      <c r="N56" s="473"/>
      <c r="O56" s="473"/>
      <c r="P56" s="473"/>
      <c r="Q56" s="473"/>
      <c r="R56" s="473"/>
      <c r="S56" s="473"/>
      <c r="T56" s="473"/>
      <c r="U56" s="473"/>
      <c r="V56" s="473"/>
      <c r="W56" s="473"/>
      <c r="X56" s="473"/>
      <c r="Y56" s="473"/>
      <c r="Z56" s="473"/>
      <c r="AA56" s="473"/>
      <c r="AB56" s="473"/>
      <c r="AC56" s="473"/>
      <c r="AD56" s="473"/>
      <c r="AE56" s="473"/>
      <c r="AF56" s="473"/>
      <c r="AG56" s="473"/>
      <c r="AH56" s="473"/>
      <c r="AI56" s="473"/>
      <c r="AJ56" s="473"/>
      <c r="AK56" s="473"/>
      <c r="AL56" s="473"/>
      <c r="AM56" s="473"/>
      <c r="AN56" s="473"/>
      <c r="AO56" s="473"/>
      <c r="AP56" s="473"/>
      <c r="AQ56" s="473"/>
      <c r="AR56" s="473"/>
      <c r="AS56" s="473"/>
      <c r="AT56" s="473"/>
      <c r="AU56" s="473"/>
      <c r="AV56" s="473"/>
      <c r="AW56" s="473"/>
      <c r="AX56" s="473"/>
      <c r="AY56" s="473"/>
      <c r="AZ56" s="473"/>
      <c r="BA56" s="473"/>
      <c r="BB56" s="473"/>
      <c r="BC56" s="473"/>
      <c r="BD56" s="473"/>
      <c r="BE56" s="473"/>
      <c r="BF56" s="473"/>
      <c r="BG56" s="473"/>
      <c r="BH56" s="473"/>
      <c r="BI56" s="473"/>
      <c r="BJ56" s="414"/>
      <c r="BK56" s="414"/>
      <c r="BL56" s="414"/>
      <c r="BM56" s="414"/>
      <c r="BN56" s="414"/>
      <c r="BO56" s="37"/>
      <c r="BP56" s="23"/>
      <c r="CK56" s="403"/>
      <c r="CL56" s="403"/>
      <c r="CM56" s="403"/>
      <c r="CN56" s="403"/>
      <c r="CO56" s="403"/>
      <c r="CP56" s="403"/>
      <c r="CQ56" s="403"/>
      <c r="CR56" s="403"/>
      <c r="CS56" s="403"/>
      <c r="CT56" s="403"/>
    </row>
    <row r="57" spans="1:98" ht="7.5" customHeight="1">
      <c r="A57" s="23"/>
      <c r="B57" s="37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40"/>
      <c r="BP57" s="23"/>
      <c r="CK57" s="403"/>
      <c r="CL57" s="403"/>
      <c r="CM57" s="403"/>
      <c r="CN57" s="403"/>
      <c r="CO57" s="403"/>
      <c r="CP57" s="403"/>
      <c r="CQ57" s="403"/>
      <c r="CR57" s="403"/>
      <c r="CS57" s="403"/>
      <c r="CT57" s="403"/>
    </row>
    <row r="58" spans="1:98" ht="7.5" customHeight="1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3"/>
      <c r="CK58" s="403"/>
      <c r="CL58" s="403"/>
      <c r="CM58" s="403"/>
      <c r="CN58" s="403"/>
      <c r="CO58" s="403"/>
      <c r="CP58" s="403"/>
      <c r="CQ58" s="403"/>
      <c r="CR58" s="403"/>
      <c r="CS58" s="403"/>
      <c r="CT58" s="403"/>
    </row>
    <row r="59" spans="1:98" ht="7.5" customHeight="1">
      <c r="A59" s="23"/>
      <c r="B59" s="24"/>
      <c r="C59" s="445" t="s">
        <v>74</v>
      </c>
      <c r="D59" s="445"/>
      <c r="E59" s="445"/>
      <c r="F59" s="445"/>
      <c r="G59" s="445"/>
      <c r="H59" s="445"/>
      <c r="I59" s="445"/>
      <c r="J59" s="445"/>
      <c r="K59" s="445"/>
      <c r="L59" s="445"/>
      <c r="M59" s="445"/>
      <c r="N59" s="445"/>
      <c r="O59" s="445"/>
      <c r="P59" s="445"/>
      <c r="Q59" s="445"/>
      <c r="R59" s="445"/>
      <c r="S59" s="445"/>
      <c r="T59" s="445"/>
      <c r="U59" s="445"/>
      <c r="V59" s="445"/>
      <c r="W59" s="445"/>
      <c r="X59" s="445"/>
      <c r="Y59" s="445"/>
      <c r="Z59" s="445"/>
      <c r="AA59" s="445"/>
      <c r="AB59" s="445"/>
      <c r="AC59" s="445"/>
      <c r="AD59" s="445"/>
      <c r="AE59" s="445"/>
      <c r="AF59" s="445"/>
      <c r="AG59" s="445"/>
      <c r="AH59" s="445"/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445"/>
      <c r="AX59" s="445"/>
      <c r="AY59" s="445"/>
      <c r="AZ59" s="445"/>
      <c r="BA59" s="445"/>
      <c r="BB59" s="445"/>
      <c r="BC59" s="445"/>
      <c r="BD59" s="445"/>
      <c r="BE59" s="445"/>
      <c r="BF59" s="445"/>
      <c r="BG59" s="445"/>
      <c r="BH59" s="445"/>
      <c r="BI59" s="445"/>
      <c r="BJ59" s="445"/>
      <c r="BK59" s="445"/>
      <c r="BL59" s="445"/>
      <c r="BM59" s="445"/>
      <c r="BN59" s="445"/>
      <c r="BO59" s="445"/>
      <c r="BP59" s="23"/>
      <c r="CK59" s="403"/>
      <c r="CL59" s="403"/>
      <c r="CM59" s="403"/>
      <c r="CN59" s="403"/>
      <c r="CO59" s="403"/>
      <c r="CP59" s="403"/>
      <c r="CQ59" s="403"/>
      <c r="CR59" s="403"/>
      <c r="CS59" s="403"/>
      <c r="CT59" s="403"/>
    </row>
    <row r="60" spans="1:98" ht="7.5" customHeight="1">
      <c r="A60" s="23"/>
      <c r="B60" s="24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  <c r="N60" s="445"/>
      <c r="O60" s="445"/>
      <c r="P60" s="445"/>
      <c r="Q60" s="445"/>
      <c r="R60" s="445"/>
      <c r="S60" s="445"/>
      <c r="T60" s="445"/>
      <c r="U60" s="445"/>
      <c r="V60" s="445"/>
      <c r="W60" s="445"/>
      <c r="X60" s="445"/>
      <c r="Y60" s="445"/>
      <c r="Z60" s="445"/>
      <c r="AA60" s="445"/>
      <c r="AB60" s="445"/>
      <c r="AC60" s="445"/>
      <c r="AD60" s="445"/>
      <c r="AE60" s="445"/>
      <c r="AF60" s="445"/>
      <c r="AG60" s="445"/>
      <c r="AH60" s="445"/>
      <c r="AI60" s="445"/>
      <c r="AJ60" s="445"/>
      <c r="AK60" s="445"/>
      <c r="AL60" s="445"/>
      <c r="AM60" s="445"/>
      <c r="AN60" s="445"/>
      <c r="AO60" s="445"/>
      <c r="AP60" s="445"/>
      <c r="AQ60" s="445"/>
      <c r="AR60" s="445"/>
      <c r="AS60" s="445"/>
      <c r="AT60" s="445"/>
      <c r="AU60" s="445"/>
      <c r="AV60" s="445"/>
      <c r="AW60" s="445"/>
      <c r="AX60" s="445"/>
      <c r="AY60" s="445"/>
      <c r="AZ60" s="445"/>
      <c r="BA60" s="445"/>
      <c r="BB60" s="445"/>
      <c r="BC60" s="445"/>
      <c r="BD60" s="445"/>
      <c r="BE60" s="445"/>
      <c r="BF60" s="445"/>
      <c r="BG60" s="445"/>
      <c r="BH60" s="445"/>
      <c r="BI60" s="445"/>
      <c r="BJ60" s="445"/>
      <c r="BK60" s="445"/>
      <c r="BL60" s="445"/>
      <c r="BM60" s="445"/>
      <c r="BN60" s="445"/>
      <c r="BO60" s="445"/>
      <c r="BP60" s="23"/>
      <c r="CK60" s="403"/>
      <c r="CL60" s="403"/>
      <c r="CM60" s="403"/>
      <c r="CN60" s="403"/>
      <c r="CO60" s="403"/>
      <c r="CP60" s="403"/>
      <c r="CQ60" s="403"/>
      <c r="CR60" s="403"/>
      <c r="CS60" s="403"/>
      <c r="CT60" s="403"/>
    </row>
    <row r="61" spans="1:98" ht="7.5" customHeight="1">
      <c r="A61" s="23"/>
      <c r="B61" s="24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432" t="s">
        <v>75</v>
      </c>
      <c r="Q61" s="432"/>
      <c r="R61" s="432"/>
      <c r="S61" s="432"/>
      <c r="T61" s="432"/>
      <c r="U61" s="432"/>
      <c r="V61" s="432"/>
      <c r="W61" s="432"/>
      <c r="X61" s="432"/>
      <c r="Y61" s="432"/>
      <c r="Z61" s="432"/>
      <c r="AA61" s="432"/>
      <c r="AB61" s="432"/>
      <c r="AC61" s="432"/>
      <c r="AD61" s="432"/>
      <c r="AE61" s="432"/>
      <c r="AF61" s="432"/>
      <c r="AG61" s="432"/>
      <c r="AH61" s="432"/>
      <c r="AI61" s="432"/>
      <c r="AJ61" s="432"/>
      <c r="AK61" s="432"/>
      <c r="AL61" s="432"/>
      <c r="AM61" s="432"/>
      <c r="AN61" s="432"/>
      <c r="AO61" s="432"/>
      <c r="AP61" s="432"/>
      <c r="AQ61" s="432"/>
      <c r="AR61" s="432"/>
      <c r="AS61" s="432"/>
      <c r="AT61" s="432"/>
      <c r="AU61" s="432"/>
      <c r="AV61" s="432"/>
      <c r="AW61" s="432"/>
      <c r="AX61" s="432"/>
      <c r="AY61" s="432"/>
      <c r="AZ61" s="432"/>
      <c r="BA61" s="432"/>
      <c r="BB61" s="432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53"/>
      <c r="CK61" s="403"/>
      <c r="CL61" s="403"/>
      <c r="CM61" s="403"/>
      <c r="CN61" s="403"/>
      <c r="CO61" s="403"/>
      <c r="CP61" s="403"/>
      <c r="CQ61" s="403"/>
      <c r="CR61" s="403"/>
      <c r="CS61" s="403"/>
      <c r="CT61" s="403"/>
    </row>
    <row r="62" spans="1:98" ht="7.5" customHeight="1">
      <c r="A62" s="23"/>
      <c r="B62" s="37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432"/>
      <c r="Q62" s="432"/>
      <c r="R62" s="432"/>
      <c r="S62" s="432"/>
      <c r="T62" s="432"/>
      <c r="U62" s="432"/>
      <c r="V62" s="432"/>
      <c r="W62" s="432"/>
      <c r="X62" s="432"/>
      <c r="Y62" s="432"/>
      <c r="Z62" s="432"/>
      <c r="AA62" s="432"/>
      <c r="AB62" s="432"/>
      <c r="AC62" s="432"/>
      <c r="AD62" s="432"/>
      <c r="AE62" s="432"/>
      <c r="AF62" s="432"/>
      <c r="AG62" s="432"/>
      <c r="AH62" s="432"/>
      <c r="AI62" s="432"/>
      <c r="AJ62" s="432"/>
      <c r="AK62" s="432"/>
      <c r="AL62" s="432"/>
      <c r="AM62" s="432"/>
      <c r="AN62" s="432"/>
      <c r="AO62" s="432"/>
      <c r="AP62" s="432"/>
      <c r="AQ62" s="432"/>
      <c r="AR62" s="432"/>
      <c r="AS62" s="432"/>
      <c r="AT62" s="432"/>
      <c r="AU62" s="432"/>
      <c r="AV62" s="432"/>
      <c r="AW62" s="432"/>
      <c r="AX62" s="432"/>
      <c r="AY62" s="432"/>
      <c r="AZ62" s="432"/>
      <c r="BA62" s="432"/>
      <c r="BB62" s="4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1"/>
      <c r="BP62" s="23"/>
      <c r="CK62" s="403"/>
      <c r="CL62" s="403"/>
      <c r="CM62" s="403"/>
      <c r="CN62" s="403"/>
      <c r="CO62" s="403"/>
      <c r="CP62" s="403"/>
      <c r="CQ62" s="403"/>
      <c r="CR62" s="403"/>
      <c r="CS62" s="403"/>
      <c r="CT62" s="403"/>
    </row>
    <row r="63" spans="1:98" ht="3.75" customHeight="1">
      <c r="A63" s="23"/>
      <c r="B63" s="37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7"/>
      <c r="BP63" s="23"/>
      <c r="CK63" s="403"/>
      <c r="CL63" s="403"/>
      <c r="CM63" s="403"/>
      <c r="CN63" s="403"/>
      <c r="CO63" s="403"/>
      <c r="CP63" s="403"/>
      <c r="CQ63" s="403"/>
      <c r="CR63" s="403"/>
      <c r="CS63" s="403"/>
      <c r="CT63" s="403"/>
    </row>
    <row r="64" spans="1:98" ht="7.5" customHeight="1">
      <c r="A64" s="23"/>
      <c r="B64" s="37"/>
      <c r="C64" s="32"/>
      <c r="D64" s="411" t="s">
        <v>76</v>
      </c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3"/>
      <c r="AC64" s="33"/>
      <c r="AD64" s="33"/>
      <c r="AE64" s="36"/>
      <c r="AF64" s="499">
        <f>YEAR(BR19)</f>
        <v>2000</v>
      </c>
      <c r="AG64" s="500"/>
      <c r="AH64" s="500"/>
      <c r="AI64" s="500"/>
      <c r="AJ64" s="503">
        <f>MONTH(BR19)</f>
        <v>1</v>
      </c>
      <c r="AK64" s="504"/>
      <c r="AL64" s="504"/>
      <c r="AM64" s="504"/>
      <c r="AN64" s="503">
        <f>DAY(BR19)</f>
        <v>3</v>
      </c>
      <c r="AO64" s="504"/>
      <c r="AP64" s="504"/>
      <c r="AQ64" s="504"/>
      <c r="AR64" s="506"/>
      <c r="AS64" s="32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414" t="s">
        <v>77</v>
      </c>
      <c r="BH64" s="414"/>
      <c r="BI64" s="414"/>
      <c r="BJ64" s="414"/>
      <c r="BK64" s="414"/>
      <c r="BL64" s="414"/>
      <c r="BM64" s="414"/>
      <c r="BN64" s="414"/>
      <c r="BO64" s="37"/>
      <c r="BP64" s="23"/>
      <c r="CK64" s="403"/>
      <c r="CL64" s="403"/>
      <c r="CM64" s="403"/>
      <c r="CN64" s="403"/>
      <c r="CO64" s="403"/>
      <c r="CP64" s="403"/>
      <c r="CQ64" s="403"/>
      <c r="CR64" s="403"/>
      <c r="CS64" s="403"/>
      <c r="CT64" s="403"/>
    </row>
    <row r="65" spans="1:98" ht="7.5" customHeight="1">
      <c r="A65" s="23"/>
      <c r="B65" s="37"/>
      <c r="C65" s="32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5"/>
      <c r="AC65" s="55"/>
      <c r="AD65" s="55"/>
      <c r="AE65" s="36"/>
      <c r="AF65" s="501"/>
      <c r="AG65" s="502"/>
      <c r="AH65" s="502"/>
      <c r="AI65" s="502"/>
      <c r="AJ65" s="505"/>
      <c r="AK65" s="505"/>
      <c r="AL65" s="505"/>
      <c r="AM65" s="505"/>
      <c r="AN65" s="505"/>
      <c r="AO65" s="505"/>
      <c r="AP65" s="505"/>
      <c r="AQ65" s="505"/>
      <c r="AR65" s="507"/>
      <c r="AS65" s="32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414"/>
      <c r="BH65" s="414"/>
      <c r="BI65" s="414"/>
      <c r="BJ65" s="414"/>
      <c r="BK65" s="414"/>
      <c r="BL65" s="414"/>
      <c r="BM65" s="414"/>
      <c r="BN65" s="414"/>
      <c r="BO65" s="37"/>
      <c r="BP65" s="23"/>
      <c r="CK65" s="403"/>
      <c r="CL65" s="403"/>
      <c r="CM65" s="403"/>
      <c r="CN65" s="403"/>
      <c r="CO65" s="403"/>
      <c r="CP65" s="403"/>
      <c r="CQ65" s="403"/>
      <c r="CR65" s="403"/>
      <c r="CS65" s="403"/>
      <c r="CT65" s="403"/>
    </row>
    <row r="66" spans="1:98" ht="3.75" customHeight="1">
      <c r="A66" s="23"/>
      <c r="B66" s="37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37"/>
      <c r="BP66" s="23"/>
      <c r="CK66" s="403"/>
      <c r="CL66" s="403"/>
      <c r="CM66" s="403"/>
      <c r="CN66" s="403"/>
      <c r="CO66" s="403"/>
      <c r="CP66" s="403"/>
      <c r="CQ66" s="403"/>
      <c r="CR66" s="403"/>
      <c r="CS66" s="403"/>
      <c r="CT66" s="403"/>
    </row>
    <row r="67" spans="1:98" ht="7.5" customHeight="1">
      <c r="A67" s="23"/>
      <c r="B67" s="37"/>
      <c r="C67" s="32"/>
      <c r="D67" s="411" t="s">
        <v>78</v>
      </c>
      <c r="E67" s="411"/>
      <c r="F67" s="411"/>
      <c r="G67" s="411"/>
      <c r="H67" s="411"/>
      <c r="I67" s="411"/>
      <c r="J67" s="411"/>
      <c r="K67" s="411"/>
      <c r="L67" s="411"/>
      <c r="M67" s="411"/>
      <c r="N67" s="411"/>
      <c r="O67" s="411"/>
      <c r="P67" s="411"/>
      <c r="Q67" s="411"/>
      <c r="R67" s="411"/>
      <c r="S67" s="411"/>
      <c r="T67" s="411"/>
      <c r="U67" s="411"/>
      <c r="V67" s="32"/>
      <c r="W67" s="32"/>
      <c r="X67" s="32"/>
      <c r="Y67" s="32"/>
      <c r="Z67" s="32"/>
      <c r="AA67" s="32"/>
      <c r="AB67" s="33"/>
      <c r="AC67" s="33"/>
      <c r="AD67" s="33"/>
      <c r="AE67" s="36"/>
      <c r="AF67" s="514"/>
      <c r="AG67" s="515"/>
      <c r="AH67" s="515"/>
      <c r="AI67" s="516"/>
      <c r="AJ67" s="520"/>
      <c r="AK67" s="504"/>
      <c r="AL67" s="504"/>
      <c r="AM67" s="506"/>
      <c r="AN67" s="503"/>
      <c r="AO67" s="504"/>
      <c r="AP67" s="504"/>
      <c r="AQ67" s="504"/>
      <c r="AR67" s="506"/>
      <c r="AS67" s="32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437" t="s">
        <v>79</v>
      </c>
      <c r="BF67" s="437"/>
      <c r="BG67" s="437"/>
      <c r="BH67" s="437"/>
      <c r="BI67" s="437"/>
      <c r="BJ67" s="437"/>
      <c r="BK67" s="437"/>
      <c r="BL67" s="437"/>
      <c r="BM67" s="437"/>
      <c r="BN67" s="437"/>
      <c r="BO67" s="37"/>
      <c r="BP67" s="23"/>
      <c r="CK67" s="403"/>
      <c r="CL67" s="403"/>
      <c r="CM67" s="403"/>
      <c r="CN67" s="403"/>
      <c r="CO67" s="403"/>
      <c r="CP67" s="403"/>
      <c r="CQ67" s="403"/>
      <c r="CR67" s="403"/>
      <c r="CS67" s="403"/>
      <c r="CT67" s="403"/>
    </row>
    <row r="68" spans="1:98" ht="7.5" customHeight="1">
      <c r="A68" s="23"/>
      <c r="B68" s="37"/>
      <c r="C68" s="32"/>
      <c r="D68" s="411"/>
      <c r="E68" s="411"/>
      <c r="F68" s="411"/>
      <c r="G68" s="411"/>
      <c r="H68" s="411"/>
      <c r="I68" s="411"/>
      <c r="J68" s="411"/>
      <c r="K68" s="411"/>
      <c r="L68" s="411"/>
      <c r="M68" s="411"/>
      <c r="N68" s="411"/>
      <c r="O68" s="411"/>
      <c r="P68" s="411"/>
      <c r="Q68" s="411"/>
      <c r="R68" s="411"/>
      <c r="S68" s="411"/>
      <c r="T68" s="411"/>
      <c r="U68" s="411"/>
      <c r="V68" s="54"/>
      <c r="W68" s="54"/>
      <c r="X68" s="54"/>
      <c r="Y68" s="54"/>
      <c r="Z68" s="54"/>
      <c r="AA68" s="54"/>
      <c r="AB68" s="55"/>
      <c r="AC68" s="55"/>
      <c r="AD68" s="55"/>
      <c r="AE68" s="36"/>
      <c r="AF68" s="517"/>
      <c r="AG68" s="518"/>
      <c r="AH68" s="518"/>
      <c r="AI68" s="519"/>
      <c r="AJ68" s="521"/>
      <c r="AK68" s="505"/>
      <c r="AL68" s="505"/>
      <c r="AM68" s="507"/>
      <c r="AN68" s="505"/>
      <c r="AO68" s="505"/>
      <c r="AP68" s="505"/>
      <c r="AQ68" s="505"/>
      <c r="AR68" s="507"/>
      <c r="AS68" s="32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437"/>
      <c r="BF68" s="437"/>
      <c r="BG68" s="437"/>
      <c r="BH68" s="437"/>
      <c r="BI68" s="437"/>
      <c r="BJ68" s="437"/>
      <c r="BK68" s="437"/>
      <c r="BL68" s="437"/>
      <c r="BM68" s="437"/>
      <c r="BN68" s="437"/>
      <c r="BO68" s="37"/>
      <c r="BP68" s="23"/>
      <c r="CK68" s="403"/>
      <c r="CL68" s="403"/>
      <c r="CM68" s="403"/>
      <c r="CN68" s="403"/>
      <c r="CO68" s="403"/>
      <c r="CP68" s="403"/>
      <c r="CQ68" s="403"/>
      <c r="CR68" s="403"/>
      <c r="CS68" s="403"/>
      <c r="CT68" s="403"/>
    </row>
    <row r="69" spans="1:98" ht="3.75" customHeight="1">
      <c r="A69" s="23"/>
      <c r="B69" s="37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37"/>
      <c r="BP69" s="23"/>
      <c r="CK69" s="403"/>
      <c r="CL69" s="403"/>
      <c r="CM69" s="403"/>
      <c r="CN69" s="403"/>
      <c r="CO69" s="403"/>
      <c r="CP69" s="403"/>
      <c r="CQ69" s="403"/>
      <c r="CR69" s="403"/>
      <c r="CS69" s="403"/>
      <c r="CT69" s="403"/>
    </row>
    <row r="70" spans="1:98" ht="7.5" customHeight="1">
      <c r="A70" s="23"/>
      <c r="B70" s="37"/>
      <c r="C70" s="32"/>
      <c r="D70" s="411" t="s">
        <v>80</v>
      </c>
      <c r="E70" s="411"/>
      <c r="F70" s="411"/>
      <c r="G70" s="411"/>
      <c r="H70" s="411"/>
      <c r="I70" s="411"/>
      <c r="J70" s="411"/>
      <c r="K70" s="411"/>
      <c r="L70" s="411"/>
      <c r="M70" s="411"/>
      <c r="N70" s="411"/>
      <c r="O70" s="411"/>
      <c r="P70" s="411"/>
      <c r="Q70" s="411"/>
      <c r="R70" s="411"/>
      <c r="S70" s="57"/>
      <c r="T70" s="57"/>
      <c r="U70" s="57"/>
      <c r="V70" s="32"/>
      <c r="W70" s="32"/>
      <c r="X70" s="32"/>
      <c r="Y70" s="32"/>
      <c r="Z70" s="32"/>
      <c r="AA70" s="32"/>
      <c r="AB70" s="33"/>
      <c r="AC70" s="33"/>
      <c r="AD70" s="33"/>
      <c r="AE70" s="36"/>
      <c r="AF70" s="514"/>
      <c r="AG70" s="515"/>
      <c r="AH70" s="515"/>
      <c r="AI70" s="516"/>
      <c r="AJ70" s="503"/>
      <c r="AK70" s="503"/>
      <c r="AL70" s="503"/>
      <c r="AM70" s="522"/>
      <c r="AN70" s="503"/>
      <c r="AO70" s="504"/>
      <c r="AP70" s="504"/>
      <c r="AQ70" s="504"/>
      <c r="AR70" s="506"/>
      <c r="AS70" s="32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414" t="s">
        <v>81</v>
      </c>
      <c r="BF70" s="414"/>
      <c r="BG70" s="414"/>
      <c r="BH70" s="414"/>
      <c r="BI70" s="414"/>
      <c r="BJ70" s="414"/>
      <c r="BK70" s="414"/>
      <c r="BL70" s="414"/>
      <c r="BM70" s="414"/>
      <c r="BN70" s="414"/>
      <c r="BO70" s="37"/>
      <c r="BP70" s="23"/>
      <c r="CK70" s="403"/>
      <c r="CL70" s="403"/>
      <c r="CM70" s="403"/>
      <c r="CN70" s="403"/>
      <c r="CO70" s="403"/>
      <c r="CP70" s="403"/>
      <c r="CQ70" s="403"/>
      <c r="CR70" s="403"/>
      <c r="CS70" s="403"/>
      <c r="CT70" s="403"/>
    </row>
    <row r="71" spans="1:98" ht="7.5" customHeight="1">
      <c r="A71" s="23"/>
      <c r="B71" s="37"/>
      <c r="C71" s="32"/>
      <c r="D71" s="411"/>
      <c r="E71" s="411"/>
      <c r="F71" s="411"/>
      <c r="G71" s="411"/>
      <c r="H71" s="411"/>
      <c r="I71" s="411"/>
      <c r="J71" s="411"/>
      <c r="K71" s="411"/>
      <c r="L71" s="411"/>
      <c r="M71" s="411"/>
      <c r="N71" s="411"/>
      <c r="O71" s="411"/>
      <c r="P71" s="411"/>
      <c r="Q71" s="411"/>
      <c r="R71" s="411"/>
      <c r="S71" s="58"/>
      <c r="T71" s="58"/>
      <c r="U71" s="58"/>
      <c r="V71" s="54"/>
      <c r="W71" s="54"/>
      <c r="X71" s="54"/>
      <c r="Y71" s="54"/>
      <c r="Z71" s="54"/>
      <c r="AA71" s="54"/>
      <c r="AB71" s="55"/>
      <c r="AC71" s="55"/>
      <c r="AD71" s="55"/>
      <c r="AE71" s="36"/>
      <c r="AF71" s="517"/>
      <c r="AG71" s="518"/>
      <c r="AH71" s="518"/>
      <c r="AI71" s="519"/>
      <c r="AJ71" s="523"/>
      <c r="AK71" s="523"/>
      <c r="AL71" s="523"/>
      <c r="AM71" s="524"/>
      <c r="AN71" s="505"/>
      <c r="AO71" s="505"/>
      <c r="AP71" s="505"/>
      <c r="AQ71" s="505"/>
      <c r="AR71" s="507"/>
      <c r="AS71" s="32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414"/>
      <c r="BF71" s="414"/>
      <c r="BG71" s="414"/>
      <c r="BH71" s="414"/>
      <c r="BI71" s="414"/>
      <c r="BJ71" s="414"/>
      <c r="BK71" s="414"/>
      <c r="BL71" s="414"/>
      <c r="BM71" s="414"/>
      <c r="BN71" s="414"/>
      <c r="BO71" s="37"/>
      <c r="BP71" s="23"/>
      <c r="CK71" s="403"/>
      <c r="CL71" s="403"/>
      <c r="CM71" s="403"/>
      <c r="CN71" s="403"/>
      <c r="CO71" s="403"/>
      <c r="CP71" s="403"/>
      <c r="CQ71" s="403"/>
      <c r="CR71" s="403"/>
      <c r="CS71" s="403"/>
      <c r="CT71" s="403"/>
    </row>
    <row r="72" spans="1:98" ht="3.75" customHeight="1">
      <c r="A72" s="23"/>
      <c r="B72" s="37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37"/>
      <c r="BP72" s="23"/>
      <c r="CK72" s="403"/>
      <c r="CL72" s="403"/>
      <c r="CM72" s="403"/>
      <c r="CN72" s="403"/>
      <c r="CO72" s="403"/>
      <c r="CP72" s="403"/>
      <c r="CQ72" s="403"/>
      <c r="CR72" s="403"/>
      <c r="CS72" s="403"/>
      <c r="CT72" s="403"/>
    </row>
    <row r="73" spans="1:98" ht="7.5" customHeight="1">
      <c r="A73" s="23"/>
      <c r="B73" s="37"/>
      <c r="C73" s="32"/>
      <c r="D73" s="411" t="s">
        <v>82</v>
      </c>
      <c r="E73" s="411"/>
      <c r="F73" s="411"/>
      <c r="G73" s="411"/>
      <c r="H73" s="411"/>
      <c r="I73" s="411"/>
      <c r="J73" s="411"/>
      <c r="K73" s="411"/>
      <c r="L73" s="411"/>
      <c r="M73" s="411"/>
      <c r="N73" s="411"/>
      <c r="O73" s="411"/>
      <c r="P73" s="411"/>
      <c r="Q73" s="411"/>
      <c r="R73" s="411"/>
      <c r="S73" s="411"/>
      <c r="T73" s="411"/>
      <c r="U73" s="411"/>
      <c r="V73" s="411"/>
      <c r="W73" s="411"/>
      <c r="X73" s="411"/>
      <c r="Y73" s="411"/>
      <c r="Z73" s="411"/>
      <c r="AA73" s="411"/>
      <c r="AB73" s="411"/>
      <c r="AC73" s="411"/>
      <c r="AD73" s="411"/>
      <c r="AE73" s="422"/>
      <c r="AF73" s="422"/>
      <c r="AG73" s="422"/>
      <c r="AH73" s="422"/>
      <c r="AI73" s="422"/>
      <c r="AJ73" s="422"/>
      <c r="AK73" s="422"/>
      <c r="AL73" s="422"/>
      <c r="AM73" s="422"/>
      <c r="AN73" s="422"/>
      <c r="AO73" s="422"/>
      <c r="AP73" s="422"/>
      <c r="AQ73" s="422"/>
      <c r="AR73" s="422"/>
      <c r="AS73" s="422"/>
      <c r="AT73" s="414" t="s">
        <v>83</v>
      </c>
      <c r="AU73" s="414"/>
      <c r="AV73" s="414"/>
      <c r="AW73" s="414"/>
      <c r="AX73" s="414"/>
      <c r="AY73" s="414"/>
      <c r="AZ73" s="414"/>
      <c r="BA73" s="414"/>
      <c r="BB73" s="414"/>
      <c r="BC73" s="414"/>
      <c r="BD73" s="414"/>
      <c r="BE73" s="414"/>
      <c r="BF73" s="414"/>
      <c r="BG73" s="414"/>
      <c r="BH73" s="414"/>
      <c r="BI73" s="414"/>
      <c r="BJ73" s="414"/>
      <c r="BK73" s="414"/>
      <c r="BL73" s="414"/>
      <c r="BM73" s="414"/>
      <c r="BN73" s="414"/>
      <c r="BO73" s="37"/>
      <c r="BP73" s="23"/>
      <c r="CK73" s="403"/>
      <c r="CL73" s="403"/>
      <c r="CM73" s="403"/>
      <c r="CN73" s="403"/>
      <c r="CO73" s="403"/>
      <c r="CP73" s="403"/>
      <c r="CQ73" s="403"/>
      <c r="CR73" s="403"/>
      <c r="CS73" s="403"/>
      <c r="CT73" s="403"/>
    </row>
    <row r="74" spans="1:98" ht="7.5" customHeight="1">
      <c r="A74" s="23"/>
      <c r="B74" s="37"/>
      <c r="C74" s="32"/>
      <c r="D74" s="411"/>
      <c r="E74" s="411"/>
      <c r="F74" s="411"/>
      <c r="G74" s="411"/>
      <c r="H74" s="411"/>
      <c r="I74" s="411"/>
      <c r="J74" s="411"/>
      <c r="K74" s="411"/>
      <c r="L74" s="411"/>
      <c r="M74" s="411"/>
      <c r="N74" s="411"/>
      <c r="O74" s="411"/>
      <c r="P74" s="411"/>
      <c r="Q74" s="411"/>
      <c r="R74" s="411"/>
      <c r="S74" s="411"/>
      <c r="T74" s="411"/>
      <c r="U74" s="411"/>
      <c r="V74" s="411"/>
      <c r="W74" s="411"/>
      <c r="X74" s="411"/>
      <c r="Y74" s="411"/>
      <c r="Z74" s="411"/>
      <c r="AA74" s="411"/>
      <c r="AB74" s="411"/>
      <c r="AC74" s="411"/>
      <c r="AD74" s="411"/>
      <c r="AE74" s="413"/>
      <c r="AF74" s="413"/>
      <c r="AG74" s="413"/>
      <c r="AH74" s="413"/>
      <c r="AI74" s="413"/>
      <c r="AJ74" s="413"/>
      <c r="AK74" s="413"/>
      <c r="AL74" s="413"/>
      <c r="AM74" s="413"/>
      <c r="AN74" s="413"/>
      <c r="AO74" s="413"/>
      <c r="AP74" s="413"/>
      <c r="AQ74" s="413"/>
      <c r="AR74" s="413"/>
      <c r="AS74" s="413"/>
      <c r="AT74" s="414"/>
      <c r="AU74" s="414"/>
      <c r="AV74" s="414"/>
      <c r="AW74" s="414"/>
      <c r="AX74" s="414"/>
      <c r="AY74" s="414"/>
      <c r="AZ74" s="414"/>
      <c r="BA74" s="414"/>
      <c r="BB74" s="414"/>
      <c r="BC74" s="414"/>
      <c r="BD74" s="414"/>
      <c r="BE74" s="414"/>
      <c r="BF74" s="414"/>
      <c r="BG74" s="414"/>
      <c r="BH74" s="414"/>
      <c r="BI74" s="414"/>
      <c r="BJ74" s="414"/>
      <c r="BK74" s="414"/>
      <c r="BL74" s="414"/>
      <c r="BM74" s="414"/>
      <c r="BN74" s="414"/>
      <c r="BO74" s="37"/>
      <c r="BP74" s="23"/>
      <c r="CK74" s="403"/>
      <c r="CL74" s="403"/>
      <c r="CM74" s="403"/>
      <c r="CN74" s="403"/>
      <c r="CO74" s="403"/>
      <c r="CP74" s="403"/>
      <c r="CQ74" s="403"/>
      <c r="CR74" s="403"/>
      <c r="CS74" s="403"/>
      <c r="CT74" s="403"/>
    </row>
    <row r="75" spans="1:98" ht="7.5" customHeight="1">
      <c r="A75" s="23"/>
      <c r="B75" s="37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40"/>
      <c r="BP75" s="23"/>
      <c r="CK75" s="403"/>
      <c r="CL75" s="403"/>
      <c r="CM75" s="403"/>
      <c r="CN75" s="403"/>
      <c r="CO75" s="403"/>
      <c r="CP75" s="403"/>
      <c r="CQ75" s="403"/>
      <c r="CR75" s="403"/>
      <c r="CS75" s="403"/>
      <c r="CT75" s="403"/>
    </row>
    <row r="76" spans="1:98" ht="7.5" customHeight="1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3"/>
      <c r="CK76" s="403"/>
      <c r="CL76" s="403"/>
      <c r="CM76" s="403"/>
      <c r="CN76" s="403"/>
      <c r="CO76" s="403"/>
      <c r="CP76" s="403"/>
      <c r="CQ76" s="403"/>
      <c r="CR76" s="403"/>
      <c r="CS76" s="403"/>
      <c r="CT76" s="403"/>
    </row>
    <row r="77" spans="1:98" ht="7.5" customHeight="1">
      <c r="A77" s="23"/>
      <c r="B77" s="24"/>
      <c r="C77" s="512" t="s">
        <v>84</v>
      </c>
      <c r="D77" s="512"/>
      <c r="E77" s="512"/>
      <c r="F77" s="512"/>
      <c r="G77" s="512"/>
      <c r="H77" s="512"/>
      <c r="I77" s="512"/>
      <c r="J77" s="512"/>
      <c r="K77" s="512"/>
      <c r="L77" s="512"/>
      <c r="M77" s="512"/>
      <c r="N77" s="512"/>
      <c r="O77" s="512"/>
      <c r="P77" s="512"/>
      <c r="Q77" s="512"/>
      <c r="R77" s="512"/>
      <c r="S77" s="512"/>
      <c r="T77" s="512"/>
      <c r="U77" s="512"/>
      <c r="V77" s="512"/>
      <c r="W77" s="512"/>
      <c r="X77" s="512"/>
      <c r="Y77" s="512"/>
      <c r="Z77" s="512"/>
      <c r="AA77" s="512"/>
      <c r="AB77" s="512"/>
      <c r="AC77" s="512"/>
      <c r="AD77" s="512"/>
      <c r="AE77" s="512"/>
      <c r="AF77" s="512"/>
      <c r="AG77" s="512"/>
      <c r="AH77" s="512"/>
      <c r="AI77" s="512"/>
      <c r="AJ77" s="512"/>
      <c r="AK77" s="512"/>
      <c r="AL77" s="512"/>
      <c r="AM77" s="512"/>
      <c r="AN77" s="512"/>
      <c r="AO77" s="512"/>
      <c r="AP77" s="512"/>
      <c r="AQ77" s="512"/>
      <c r="AR77" s="512"/>
      <c r="AS77" s="512"/>
      <c r="AT77" s="512"/>
      <c r="AU77" s="512"/>
      <c r="AV77" s="512"/>
      <c r="AW77" s="512"/>
      <c r="AX77" s="512"/>
      <c r="AY77" s="512"/>
      <c r="AZ77" s="512"/>
      <c r="BA77" s="512"/>
      <c r="BB77" s="512"/>
      <c r="BC77" s="512"/>
      <c r="BD77" s="512"/>
      <c r="BE77" s="512"/>
      <c r="BF77" s="512"/>
      <c r="BG77" s="512"/>
      <c r="BH77" s="512"/>
      <c r="BI77" s="512"/>
      <c r="BJ77" s="512"/>
      <c r="BK77" s="512"/>
      <c r="BL77" s="512"/>
      <c r="BM77" s="512"/>
      <c r="BN77" s="512"/>
      <c r="BO77" s="512"/>
      <c r="BP77" s="23"/>
      <c r="CK77" s="403"/>
      <c r="CL77" s="403"/>
      <c r="CM77" s="403"/>
      <c r="CN77" s="403"/>
      <c r="CO77" s="403"/>
      <c r="CP77" s="403"/>
      <c r="CQ77" s="403"/>
      <c r="CR77" s="403"/>
      <c r="CS77" s="403"/>
      <c r="CT77" s="403"/>
    </row>
    <row r="78" spans="1:98" ht="7.5" customHeight="1">
      <c r="A78" s="23"/>
      <c r="B78" s="24"/>
      <c r="C78" s="512"/>
      <c r="D78" s="512"/>
      <c r="E78" s="512"/>
      <c r="F78" s="512"/>
      <c r="G78" s="512"/>
      <c r="H78" s="512"/>
      <c r="I78" s="512"/>
      <c r="J78" s="512"/>
      <c r="K78" s="512"/>
      <c r="L78" s="512"/>
      <c r="M78" s="512"/>
      <c r="N78" s="512"/>
      <c r="O78" s="512"/>
      <c r="P78" s="512"/>
      <c r="Q78" s="512"/>
      <c r="R78" s="512"/>
      <c r="S78" s="512"/>
      <c r="T78" s="512"/>
      <c r="U78" s="512"/>
      <c r="V78" s="512"/>
      <c r="W78" s="512"/>
      <c r="X78" s="512"/>
      <c r="Y78" s="512"/>
      <c r="Z78" s="512"/>
      <c r="AA78" s="512"/>
      <c r="AB78" s="512"/>
      <c r="AC78" s="512"/>
      <c r="AD78" s="512"/>
      <c r="AE78" s="512"/>
      <c r="AF78" s="512"/>
      <c r="AG78" s="512"/>
      <c r="AH78" s="512"/>
      <c r="AI78" s="512"/>
      <c r="AJ78" s="512"/>
      <c r="AK78" s="512"/>
      <c r="AL78" s="512"/>
      <c r="AM78" s="512"/>
      <c r="AN78" s="512"/>
      <c r="AO78" s="512"/>
      <c r="AP78" s="512"/>
      <c r="AQ78" s="512"/>
      <c r="AR78" s="512"/>
      <c r="AS78" s="512"/>
      <c r="AT78" s="512"/>
      <c r="AU78" s="512"/>
      <c r="AV78" s="512"/>
      <c r="AW78" s="512"/>
      <c r="AX78" s="512"/>
      <c r="AY78" s="512"/>
      <c r="AZ78" s="512"/>
      <c r="BA78" s="512"/>
      <c r="BB78" s="512"/>
      <c r="BC78" s="512"/>
      <c r="BD78" s="512"/>
      <c r="BE78" s="512"/>
      <c r="BF78" s="512"/>
      <c r="BG78" s="512"/>
      <c r="BH78" s="512"/>
      <c r="BI78" s="512"/>
      <c r="BJ78" s="512"/>
      <c r="BK78" s="512"/>
      <c r="BL78" s="512"/>
      <c r="BM78" s="512"/>
      <c r="BN78" s="512"/>
      <c r="BO78" s="512"/>
      <c r="BP78" s="23"/>
      <c r="CK78" s="403"/>
      <c r="CL78" s="403"/>
      <c r="CM78" s="403"/>
      <c r="CN78" s="403"/>
      <c r="CO78" s="403"/>
      <c r="CP78" s="403"/>
      <c r="CQ78" s="403"/>
      <c r="CR78" s="403"/>
      <c r="CS78" s="403"/>
      <c r="CT78" s="403"/>
    </row>
    <row r="79" spans="1:98" ht="7.5" customHeight="1">
      <c r="A79" s="23"/>
      <c r="B79" s="24"/>
      <c r="C79" s="513" t="s">
        <v>85</v>
      </c>
      <c r="D79" s="513"/>
      <c r="E79" s="513"/>
      <c r="F79" s="513"/>
      <c r="G79" s="513"/>
      <c r="H79" s="513"/>
      <c r="I79" s="513"/>
      <c r="J79" s="513"/>
      <c r="K79" s="513"/>
      <c r="L79" s="513"/>
      <c r="M79" s="513"/>
      <c r="N79" s="513"/>
      <c r="O79" s="513"/>
      <c r="P79" s="513"/>
      <c r="Q79" s="513"/>
      <c r="R79" s="513"/>
      <c r="S79" s="513"/>
      <c r="T79" s="513"/>
      <c r="U79" s="513"/>
      <c r="V79" s="513"/>
      <c r="W79" s="513"/>
      <c r="X79" s="513"/>
      <c r="Y79" s="513"/>
      <c r="Z79" s="513"/>
      <c r="AA79" s="513"/>
      <c r="AB79" s="513"/>
      <c r="AC79" s="513"/>
      <c r="AD79" s="513"/>
      <c r="AE79" s="513"/>
      <c r="AF79" s="513"/>
      <c r="AG79" s="513"/>
      <c r="AH79" s="513"/>
      <c r="AI79" s="513"/>
      <c r="AJ79" s="513"/>
      <c r="AK79" s="513"/>
      <c r="AL79" s="513"/>
      <c r="AM79" s="513"/>
      <c r="AN79" s="513"/>
      <c r="AO79" s="513"/>
      <c r="AP79" s="513"/>
      <c r="AQ79" s="513"/>
      <c r="AR79" s="513"/>
      <c r="AS79" s="513"/>
      <c r="AT79" s="513"/>
      <c r="AU79" s="513"/>
      <c r="AV79" s="513"/>
      <c r="AW79" s="513"/>
      <c r="AX79" s="513"/>
      <c r="AY79" s="513"/>
      <c r="AZ79" s="513"/>
      <c r="BA79" s="513"/>
      <c r="BB79" s="513"/>
      <c r="BC79" s="513"/>
      <c r="BD79" s="513"/>
      <c r="BE79" s="513"/>
      <c r="BF79" s="513"/>
      <c r="BG79" s="513"/>
      <c r="BH79" s="513"/>
      <c r="BI79" s="513"/>
      <c r="BJ79" s="513"/>
      <c r="BK79" s="513"/>
      <c r="BL79" s="513"/>
      <c r="BM79" s="513"/>
      <c r="BN79" s="513"/>
      <c r="BO79" s="513"/>
      <c r="BP79" s="23"/>
      <c r="CK79" s="403"/>
      <c r="CL79" s="403"/>
      <c r="CM79" s="403"/>
      <c r="CN79" s="403"/>
      <c r="CO79" s="403"/>
      <c r="CP79" s="403"/>
      <c r="CQ79" s="403"/>
      <c r="CR79" s="403"/>
      <c r="CS79" s="403"/>
      <c r="CT79" s="403"/>
    </row>
    <row r="80" spans="1:98" ht="7.5" customHeight="1">
      <c r="A80" s="23"/>
      <c r="B80" s="24"/>
      <c r="C80" s="513"/>
      <c r="D80" s="513"/>
      <c r="E80" s="513"/>
      <c r="F80" s="513"/>
      <c r="G80" s="513"/>
      <c r="H80" s="513"/>
      <c r="I80" s="513"/>
      <c r="J80" s="513"/>
      <c r="K80" s="513"/>
      <c r="L80" s="513"/>
      <c r="M80" s="513"/>
      <c r="N80" s="513"/>
      <c r="O80" s="513"/>
      <c r="P80" s="513"/>
      <c r="Q80" s="513"/>
      <c r="R80" s="513"/>
      <c r="S80" s="513"/>
      <c r="T80" s="513"/>
      <c r="U80" s="513"/>
      <c r="V80" s="513"/>
      <c r="W80" s="513"/>
      <c r="X80" s="513"/>
      <c r="Y80" s="513"/>
      <c r="Z80" s="513"/>
      <c r="AA80" s="513"/>
      <c r="AB80" s="513"/>
      <c r="AC80" s="513"/>
      <c r="AD80" s="513"/>
      <c r="AE80" s="513"/>
      <c r="AF80" s="513"/>
      <c r="AG80" s="513"/>
      <c r="AH80" s="513"/>
      <c r="AI80" s="513"/>
      <c r="AJ80" s="513"/>
      <c r="AK80" s="513"/>
      <c r="AL80" s="513"/>
      <c r="AM80" s="513"/>
      <c r="AN80" s="513"/>
      <c r="AO80" s="513"/>
      <c r="AP80" s="513"/>
      <c r="AQ80" s="513"/>
      <c r="AR80" s="513"/>
      <c r="AS80" s="513"/>
      <c r="AT80" s="513"/>
      <c r="AU80" s="513"/>
      <c r="AV80" s="513"/>
      <c r="AW80" s="513"/>
      <c r="AX80" s="513"/>
      <c r="AY80" s="513"/>
      <c r="AZ80" s="513"/>
      <c r="BA80" s="513"/>
      <c r="BB80" s="513"/>
      <c r="BC80" s="513"/>
      <c r="BD80" s="513"/>
      <c r="BE80" s="513"/>
      <c r="BF80" s="513"/>
      <c r="BG80" s="513"/>
      <c r="BH80" s="513"/>
      <c r="BI80" s="513"/>
      <c r="BJ80" s="513"/>
      <c r="BK80" s="513"/>
      <c r="BL80" s="513"/>
      <c r="BM80" s="513"/>
      <c r="BN80" s="513"/>
      <c r="BO80" s="513"/>
      <c r="BP80" s="23"/>
      <c r="CK80" s="403"/>
      <c r="CL80" s="403"/>
      <c r="CM80" s="403"/>
      <c r="CN80" s="403"/>
      <c r="CO80" s="403"/>
      <c r="CP80" s="403"/>
      <c r="CQ80" s="403"/>
      <c r="CR80" s="403"/>
      <c r="CS80" s="403"/>
      <c r="CT80" s="403"/>
    </row>
    <row r="81" spans="1:98" ht="7.5" customHeight="1">
      <c r="A81" s="23"/>
      <c r="B81" s="32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446" t="s">
        <v>86</v>
      </c>
      <c r="Q81" s="446"/>
      <c r="R81" s="446"/>
      <c r="S81" s="446"/>
      <c r="T81" s="446"/>
      <c r="U81" s="446"/>
      <c r="V81" s="446"/>
      <c r="W81" s="446"/>
      <c r="X81" s="446"/>
      <c r="Y81" s="446"/>
      <c r="Z81" s="446"/>
      <c r="AA81" s="446"/>
      <c r="AB81" s="446"/>
      <c r="AC81" s="446"/>
      <c r="AD81" s="446"/>
      <c r="AE81" s="446"/>
      <c r="AF81" s="446"/>
      <c r="AG81" s="446"/>
      <c r="AH81" s="446"/>
      <c r="AI81" s="446"/>
      <c r="AJ81" s="446"/>
      <c r="AK81" s="446"/>
      <c r="AL81" s="446"/>
      <c r="AM81" s="446"/>
      <c r="AN81" s="446"/>
      <c r="AO81" s="446"/>
      <c r="AP81" s="446"/>
      <c r="AQ81" s="446"/>
      <c r="AR81" s="446"/>
      <c r="AS81" s="446"/>
      <c r="AT81" s="446"/>
      <c r="AU81" s="446"/>
      <c r="AV81" s="446"/>
      <c r="AW81" s="446"/>
      <c r="AX81" s="446"/>
      <c r="AY81" s="446"/>
      <c r="AZ81" s="446"/>
      <c r="BA81" s="446"/>
      <c r="BB81" s="446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23"/>
      <c r="CK81" s="403"/>
      <c r="CL81" s="403"/>
      <c r="CM81" s="403"/>
      <c r="CN81" s="403"/>
      <c r="CO81" s="403"/>
      <c r="CP81" s="403"/>
      <c r="CQ81" s="403"/>
      <c r="CR81" s="403"/>
      <c r="CS81" s="403"/>
      <c r="CT81" s="403"/>
    </row>
    <row r="82" spans="1:98" ht="7.5" customHeight="1">
      <c r="A82" s="23"/>
      <c r="B82" s="37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446"/>
      <c r="Q82" s="446"/>
      <c r="R82" s="446"/>
      <c r="S82" s="446"/>
      <c r="T82" s="446"/>
      <c r="U82" s="446"/>
      <c r="V82" s="446"/>
      <c r="W82" s="446"/>
      <c r="X82" s="446"/>
      <c r="Y82" s="446"/>
      <c r="Z82" s="446"/>
      <c r="AA82" s="446"/>
      <c r="AB82" s="446"/>
      <c r="AC82" s="446"/>
      <c r="AD82" s="446"/>
      <c r="AE82" s="446"/>
      <c r="AF82" s="446"/>
      <c r="AG82" s="446"/>
      <c r="AH82" s="446"/>
      <c r="AI82" s="446"/>
      <c r="AJ82" s="446"/>
      <c r="AK82" s="446"/>
      <c r="AL82" s="446"/>
      <c r="AM82" s="446"/>
      <c r="AN82" s="446"/>
      <c r="AO82" s="446"/>
      <c r="AP82" s="446"/>
      <c r="AQ82" s="446"/>
      <c r="AR82" s="446"/>
      <c r="AS82" s="446"/>
      <c r="AT82" s="446"/>
      <c r="AU82" s="446"/>
      <c r="AV82" s="446"/>
      <c r="AW82" s="446"/>
      <c r="AX82" s="446"/>
      <c r="AY82" s="446"/>
      <c r="AZ82" s="446"/>
      <c r="BA82" s="446"/>
      <c r="BB82" s="446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1"/>
      <c r="BP82" s="23"/>
      <c r="CK82" s="403"/>
      <c r="CL82" s="403"/>
      <c r="CM82" s="403"/>
      <c r="CN82" s="403"/>
      <c r="CO82" s="403"/>
      <c r="CP82" s="403"/>
      <c r="CQ82" s="403"/>
      <c r="CR82" s="403"/>
      <c r="CS82" s="403"/>
      <c r="CT82" s="403"/>
    </row>
    <row r="83" spans="1:98" ht="3.75" customHeight="1">
      <c r="A83" s="23"/>
      <c r="B83" s="37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7"/>
      <c r="BP83" s="23"/>
      <c r="CK83" s="403"/>
      <c r="CL83" s="403"/>
      <c r="CM83" s="403"/>
      <c r="CN83" s="403"/>
      <c r="CO83" s="403"/>
      <c r="CP83" s="403"/>
      <c r="CQ83" s="403"/>
      <c r="CR83" s="403"/>
      <c r="CS83" s="403"/>
      <c r="CT83" s="403"/>
    </row>
    <row r="84" spans="1:98" ht="7.5" customHeight="1">
      <c r="A84" s="23"/>
      <c r="B84" s="37"/>
      <c r="C84" s="32"/>
      <c r="D84" s="411" t="s">
        <v>87</v>
      </c>
      <c r="E84" s="411"/>
      <c r="F84" s="411"/>
      <c r="G84" s="411"/>
      <c r="H84" s="411"/>
      <c r="I84" s="411"/>
      <c r="J84" s="411"/>
      <c r="K84" s="411"/>
      <c r="L84" s="411"/>
      <c r="M84" s="411"/>
      <c r="N84" s="411"/>
      <c r="O84" s="411"/>
      <c r="P84" s="411"/>
      <c r="Q84" s="411"/>
      <c r="R84" s="411"/>
      <c r="S84" s="411"/>
      <c r="T84" s="532"/>
      <c r="U84" s="526" t="s">
        <v>88</v>
      </c>
      <c r="V84" s="526"/>
      <c r="W84" s="526"/>
      <c r="X84" s="527"/>
      <c r="Y84" s="436" t="s">
        <v>89</v>
      </c>
      <c r="Z84" s="436"/>
      <c r="AA84" s="436"/>
      <c r="AB84" s="486"/>
      <c r="AC84" s="526" t="s">
        <v>90</v>
      </c>
      <c r="AD84" s="526"/>
      <c r="AE84" s="526"/>
      <c r="AF84" s="526"/>
      <c r="AG84" s="527"/>
      <c r="AH84" s="436" t="s">
        <v>91</v>
      </c>
      <c r="AI84" s="436"/>
      <c r="AJ84" s="436"/>
      <c r="AK84" s="436"/>
      <c r="AL84" s="32"/>
      <c r="AM84" s="32"/>
      <c r="AN84" s="32"/>
      <c r="AO84" s="32"/>
      <c r="AP84" s="32"/>
      <c r="AQ84" s="437" t="s">
        <v>92</v>
      </c>
      <c r="AR84" s="437"/>
      <c r="AS84" s="438"/>
      <c r="AT84" s="526" t="s">
        <v>90</v>
      </c>
      <c r="AU84" s="526"/>
      <c r="AV84" s="526"/>
      <c r="AW84" s="526"/>
      <c r="AX84" s="527"/>
      <c r="AY84" s="437" t="s">
        <v>93</v>
      </c>
      <c r="AZ84" s="437"/>
      <c r="BA84" s="438"/>
      <c r="BB84" s="526" t="s">
        <v>88</v>
      </c>
      <c r="BC84" s="526"/>
      <c r="BD84" s="526"/>
      <c r="BE84" s="527"/>
      <c r="BF84" s="414" t="s">
        <v>94</v>
      </c>
      <c r="BG84" s="414"/>
      <c r="BH84" s="414"/>
      <c r="BI84" s="414"/>
      <c r="BJ84" s="414"/>
      <c r="BK84" s="414"/>
      <c r="BL84" s="414"/>
      <c r="BM84" s="414"/>
      <c r="BN84" s="414"/>
      <c r="BO84" s="37"/>
      <c r="BP84" s="23"/>
      <c r="CK84" s="403"/>
      <c r="CL84" s="403"/>
      <c r="CM84" s="403"/>
      <c r="CN84" s="403"/>
      <c r="CO84" s="403"/>
      <c r="CP84" s="403"/>
      <c r="CQ84" s="403"/>
      <c r="CR84" s="403"/>
      <c r="CS84" s="403"/>
      <c r="CT84" s="403"/>
    </row>
    <row r="85" spans="1:98" ht="7.5" customHeight="1">
      <c r="A85" s="23"/>
      <c r="B85" s="37"/>
      <c r="C85" s="32"/>
      <c r="D85" s="411"/>
      <c r="E85" s="411"/>
      <c r="F85" s="411"/>
      <c r="G85" s="411"/>
      <c r="H85" s="411"/>
      <c r="I85" s="411"/>
      <c r="J85" s="411"/>
      <c r="K85" s="411"/>
      <c r="L85" s="411"/>
      <c r="M85" s="411"/>
      <c r="N85" s="411"/>
      <c r="O85" s="411"/>
      <c r="P85" s="411"/>
      <c r="Q85" s="411"/>
      <c r="R85" s="411"/>
      <c r="S85" s="411"/>
      <c r="T85" s="532"/>
      <c r="U85" s="529"/>
      <c r="V85" s="529"/>
      <c r="W85" s="529"/>
      <c r="X85" s="530"/>
      <c r="Y85" s="436"/>
      <c r="Z85" s="436"/>
      <c r="AA85" s="436"/>
      <c r="AB85" s="486"/>
      <c r="AC85" s="529"/>
      <c r="AD85" s="529"/>
      <c r="AE85" s="529"/>
      <c r="AF85" s="529"/>
      <c r="AG85" s="530"/>
      <c r="AH85" s="436"/>
      <c r="AI85" s="436"/>
      <c r="AJ85" s="436"/>
      <c r="AK85" s="436"/>
      <c r="AL85" s="32"/>
      <c r="AM85" s="32"/>
      <c r="AN85" s="32"/>
      <c r="AO85" s="32"/>
      <c r="AP85" s="32"/>
      <c r="AQ85" s="437"/>
      <c r="AR85" s="437"/>
      <c r="AS85" s="438"/>
      <c r="AT85" s="526"/>
      <c r="AU85" s="526"/>
      <c r="AV85" s="526"/>
      <c r="AW85" s="526"/>
      <c r="AX85" s="527"/>
      <c r="AY85" s="437"/>
      <c r="AZ85" s="437"/>
      <c r="BA85" s="438"/>
      <c r="BB85" s="529"/>
      <c r="BC85" s="529"/>
      <c r="BD85" s="529"/>
      <c r="BE85" s="530"/>
      <c r="BF85" s="414"/>
      <c r="BG85" s="414"/>
      <c r="BH85" s="414"/>
      <c r="BI85" s="414"/>
      <c r="BJ85" s="414"/>
      <c r="BK85" s="414"/>
      <c r="BL85" s="414"/>
      <c r="BM85" s="414"/>
      <c r="BN85" s="414"/>
      <c r="BO85" s="37"/>
      <c r="BP85" s="23"/>
      <c r="CK85" s="403"/>
      <c r="CL85" s="403"/>
      <c r="CM85" s="403"/>
      <c r="CN85" s="403"/>
      <c r="CO85" s="403"/>
      <c r="CP85" s="403"/>
      <c r="CQ85" s="403"/>
      <c r="CR85" s="403"/>
      <c r="CS85" s="403"/>
      <c r="CT85" s="403"/>
    </row>
    <row r="86" spans="1:98" ht="3.75" customHeight="1">
      <c r="A86" s="23"/>
      <c r="B86" s="37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0"/>
      <c r="AU86" s="30"/>
      <c r="AV86" s="30"/>
      <c r="AW86" s="30"/>
      <c r="AX86" s="30"/>
      <c r="AY86" s="32"/>
      <c r="AZ86" s="32"/>
      <c r="BA86" s="32"/>
      <c r="BB86" s="32"/>
      <c r="BC86" s="32"/>
      <c r="BD86" s="5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7"/>
      <c r="BP86" s="23"/>
      <c r="CK86" s="403"/>
      <c r="CL86" s="403"/>
      <c r="CM86" s="403"/>
      <c r="CN86" s="403"/>
      <c r="CO86" s="403"/>
      <c r="CP86" s="403"/>
      <c r="CQ86" s="403"/>
      <c r="CR86" s="403"/>
      <c r="CS86" s="403"/>
      <c r="CT86" s="403"/>
    </row>
    <row r="87" spans="1:98" ht="7.5" customHeight="1">
      <c r="A87" s="23"/>
      <c r="B87" s="37"/>
      <c r="C87" s="32"/>
      <c r="D87" s="411" t="s">
        <v>95</v>
      </c>
      <c r="E87" s="411"/>
      <c r="F87" s="532"/>
      <c r="G87" s="526" t="s">
        <v>96</v>
      </c>
      <c r="H87" s="526"/>
      <c r="I87" s="526"/>
      <c r="J87" s="526"/>
      <c r="K87" s="526"/>
      <c r="L87" s="526"/>
      <c r="M87" s="526"/>
      <c r="N87" s="526"/>
      <c r="O87" s="526"/>
      <c r="P87" s="526"/>
      <c r="Q87" s="527"/>
      <c r="R87" s="436" t="s">
        <v>97</v>
      </c>
      <c r="S87" s="436"/>
      <c r="T87" s="486"/>
      <c r="U87" s="525" t="s">
        <v>96</v>
      </c>
      <c r="V87" s="526"/>
      <c r="W87" s="526"/>
      <c r="X87" s="526"/>
      <c r="Y87" s="526"/>
      <c r="Z87" s="526"/>
      <c r="AA87" s="526"/>
      <c r="AB87" s="526"/>
      <c r="AC87" s="526"/>
      <c r="AD87" s="526"/>
      <c r="AE87" s="527"/>
      <c r="AF87" s="32"/>
      <c r="AG87" s="32"/>
      <c r="AH87" s="32"/>
      <c r="AI87" s="32"/>
      <c r="AJ87" s="32"/>
      <c r="AK87" s="32"/>
      <c r="AL87" s="37"/>
      <c r="AM87" s="526" t="s">
        <v>96</v>
      </c>
      <c r="AN87" s="526"/>
      <c r="AO87" s="526"/>
      <c r="AP87" s="526"/>
      <c r="AQ87" s="526"/>
      <c r="AR87" s="526"/>
      <c r="AS87" s="526"/>
      <c r="AT87" s="526"/>
      <c r="AU87" s="526"/>
      <c r="AV87" s="526"/>
      <c r="AW87" s="527"/>
      <c r="AX87" s="437" t="s">
        <v>98</v>
      </c>
      <c r="AY87" s="437"/>
      <c r="AZ87" s="438"/>
      <c r="BA87" s="525" t="s">
        <v>96</v>
      </c>
      <c r="BB87" s="526"/>
      <c r="BC87" s="526"/>
      <c r="BD87" s="526"/>
      <c r="BE87" s="526"/>
      <c r="BF87" s="526"/>
      <c r="BG87" s="526"/>
      <c r="BH87" s="526"/>
      <c r="BI87" s="526"/>
      <c r="BJ87" s="526"/>
      <c r="BK87" s="527"/>
      <c r="BL87" s="414" t="s">
        <v>99</v>
      </c>
      <c r="BM87" s="414"/>
      <c r="BN87" s="414"/>
      <c r="BO87" s="37"/>
      <c r="BP87" s="23"/>
      <c r="CK87" s="403"/>
      <c r="CL87" s="403"/>
      <c r="CM87" s="403"/>
      <c r="CN87" s="403"/>
      <c r="CO87" s="403"/>
      <c r="CP87" s="403"/>
      <c r="CQ87" s="403"/>
      <c r="CR87" s="403"/>
      <c r="CS87" s="403"/>
      <c r="CT87" s="403"/>
    </row>
    <row r="88" spans="1:98" ht="7.5" customHeight="1">
      <c r="A88" s="23"/>
      <c r="B88" s="37"/>
      <c r="C88" s="32"/>
      <c r="D88" s="411"/>
      <c r="E88" s="411"/>
      <c r="F88" s="532"/>
      <c r="G88" s="529"/>
      <c r="H88" s="529"/>
      <c r="I88" s="529"/>
      <c r="J88" s="529"/>
      <c r="K88" s="529"/>
      <c r="L88" s="529"/>
      <c r="M88" s="529"/>
      <c r="N88" s="529"/>
      <c r="O88" s="529"/>
      <c r="P88" s="529"/>
      <c r="Q88" s="530"/>
      <c r="R88" s="436"/>
      <c r="S88" s="436"/>
      <c r="T88" s="486"/>
      <c r="U88" s="528"/>
      <c r="V88" s="529"/>
      <c r="W88" s="529"/>
      <c r="X88" s="529"/>
      <c r="Y88" s="529"/>
      <c r="Z88" s="529"/>
      <c r="AA88" s="529"/>
      <c r="AB88" s="529"/>
      <c r="AC88" s="529"/>
      <c r="AD88" s="529"/>
      <c r="AE88" s="530"/>
      <c r="AF88" s="32"/>
      <c r="AG88" s="32"/>
      <c r="AH88" s="32"/>
      <c r="AI88" s="32"/>
      <c r="AJ88" s="32"/>
      <c r="AK88" s="32"/>
      <c r="AL88" s="37"/>
      <c r="AM88" s="526"/>
      <c r="AN88" s="526"/>
      <c r="AO88" s="526"/>
      <c r="AP88" s="526"/>
      <c r="AQ88" s="526"/>
      <c r="AR88" s="526"/>
      <c r="AS88" s="526"/>
      <c r="AT88" s="526"/>
      <c r="AU88" s="526"/>
      <c r="AV88" s="526"/>
      <c r="AW88" s="527"/>
      <c r="AX88" s="437"/>
      <c r="AY88" s="437"/>
      <c r="AZ88" s="438"/>
      <c r="BA88" s="528"/>
      <c r="BB88" s="529"/>
      <c r="BC88" s="529"/>
      <c r="BD88" s="529"/>
      <c r="BE88" s="529"/>
      <c r="BF88" s="529"/>
      <c r="BG88" s="529"/>
      <c r="BH88" s="529"/>
      <c r="BI88" s="529"/>
      <c r="BJ88" s="529"/>
      <c r="BK88" s="530"/>
      <c r="BL88" s="414"/>
      <c r="BM88" s="414"/>
      <c r="BN88" s="414"/>
      <c r="BO88" s="37"/>
      <c r="BP88" s="23"/>
      <c r="CK88" s="403"/>
      <c r="CL88" s="403"/>
      <c r="CM88" s="403"/>
      <c r="CN88" s="403"/>
      <c r="CO88" s="403"/>
      <c r="CP88" s="403"/>
      <c r="CQ88" s="403"/>
      <c r="CR88" s="403"/>
      <c r="CS88" s="403"/>
      <c r="CT88" s="403"/>
    </row>
    <row r="89" spans="1:98" ht="3.75" customHeight="1">
      <c r="A89" s="23"/>
      <c r="B89" s="37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2"/>
      <c r="AY89" s="32"/>
      <c r="AZ89" s="32"/>
      <c r="BA89" s="32"/>
      <c r="BB89" s="32"/>
      <c r="BC89" s="6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7"/>
      <c r="BP89" s="23"/>
      <c r="CK89" s="403"/>
      <c r="CL89" s="403"/>
      <c r="CM89" s="403"/>
      <c r="CN89" s="403"/>
      <c r="CO89" s="403"/>
      <c r="CP89" s="403"/>
      <c r="CQ89" s="403"/>
      <c r="CR89" s="403"/>
      <c r="CS89" s="403"/>
      <c r="CT89" s="403"/>
    </row>
    <row r="90" spans="1:98" ht="7.5" customHeight="1">
      <c r="A90" s="23"/>
      <c r="B90" s="37"/>
      <c r="C90" s="32"/>
      <c r="D90" s="411" t="s">
        <v>100</v>
      </c>
      <c r="E90" s="411"/>
      <c r="F90" s="411"/>
      <c r="G90" s="411"/>
      <c r="H90" s="411"/>
      <c r="I90" s="411"/>
      <c r="J90" s="411"/>
      <c r="K90" s="411"/>
      <c r="L90" s="411"/>
      <c r="M90" s="411"/>
      <c r="N90" s="411"/>
      <c r="O90" s="411"/>
      <c r="P90" s="411"/>
      <c r="Q90" s="411"/>
      <c r="R90" s="411"/>
      <c r="S90" s="411"/>
      <c r="T90" s="411"/>
      <c r="U90" s="411"/>
      <c r="V90" s="411"/>
      <c r="W90" s="411"/>
      <c r="X90" s="411"/>
      <c r="Y90" s="411"/>
      <c r="Z90" s="411"/>
      <c r="AA90" s="411"/>
      <c r="AB90" s="411"/>
      <c r="AC90" s="411"/>
      <c r="AD90" s="411"/>
      <c r="AE90" s="411"/>
      <c r="AF90" s="411"/>
      <c r="AG90" s="411"/>
      <c r="AH90" s="411"/>
      <c r="AI90" s="411"/>
      <c r="AJ90" s="411"/>
      <c r="AK90" s="32"/>
      <c r="AL90" s="32"/>
      <c r="AM90" s="32"/>
      <c r="AN90" s="32"/>
      <c r="AO90" s="531" t="s">
        <v>101</v>
      </c>
      <c r="AP90" s="531"/>
      <c r="AQ90" s="531"/>
      <c r="AR90" s="531"/>
      <c r="AS90" s="531"/>
      <c r="AT90" s="531"/>
      <c r="AU90" s="531"/>
      <c r="AV90" s="531"/>
      <c r="AW90" s="531"/>
      <c r="AX90" s="531"/>
      <c r="AY90" s="531"/>
      <c r="AZ90" s="531"/>
      <c r="BA90" s="531"/>
      <c r="BB90" s="531"/>
      <c r="BC90" s="531"/>
      <c r="BD90" s="531"/>
      <c r="BE90" s="531"/>
      <c r="BF90" s="531"/>
      <c r="BG90" s="531"/>
      <c r="BH90" s="531"/>
      <c r="BI90" s="531"/>
      <c r="BJ90" s="531"/>
      <c r="BK90" s="531"/>
      <c r="BL90" s="531"/>
      <c r="BM90" s="531"/>
      <c r="BN90" s="531"/>
      <c r="BO90" s="37"/>
      <c r="BP90" s="23"/>
      <c r="CK90" s="403"/>
      <c r="CL90" s="403"/>
      <c r="CM90" s="403"/>
      <c r="CN90" s="403"/>
      <c r="CO90" s="403"/>
      <c r="CP90" s="403"/>
      <c r="CQ90" s="403"/>
      <c r="CR90" s="403"/>
      <c r="CS90" s="403"/>
      <c r="CT90" s="403"/>
    </row>
    <row r="91" spans="1:98" ht="7.5" customHeight="1">
      <c r="A91" s="23"/>
      <c r="B91" s="37"/>
      <c r="C91" s="32"/>
      <c r="D91" s="411"/>
      <c r="E91" s="411"/>
      <c r="F91" s="411"/>
      <c r="G91" s="411"/>
      <c r="H91" s="411"/>
      <c r="I91" s="411"/>
      <c r="J91" s="411"/>
      <c r="K91" s="411"/>
      <c r="L91" s="411"/>
      <c r="M91" s="411"/>
      <c r="N91" s="411"/>
      <c r="O91" s="411"/>
      <c r="P91" s="411"/>
      <c r="Q91" s="411"/>
      <c r="R91" s="411"/>
      <c r="S91" s="411"/>
      <c r="T91" s="411"/>
      <c r="U91" s="411"/>
      <c r="V91" s="411"/>
      <c r="W91" s="411"/>
      <c r="X91" s="411"/>
      <c r="Y91" s="411"/>
      <c r="Z91" s="411"/>
      <c r="AA91" s="411"/>
      <c r="AB91" s="411"/>
      <c r="AC91" s="411"/>
      <c r="AD91" s="411"/>
      <c r="AE91" s="411"/>
      <c r="AF91" s="411"/>
      <c r="AG91" s="411"/>
      <c r="AH91" s="411"/>
      <c r="AI91" s="411"/>
      <c r="AJ91" s="411"/>
      <c r="AK91" s="32"/>
      <c r="AL91" s="32"/>
      <c r="AM91" s="32"/>
      <c r="AN91" s="32"/>
      <c r="AO91" s="531"/>
      <c r="AP91" s="531"/>
      <c r="AQ91" s="531"/>
      <c r="AR91" s="531"/>
      <c r="AS91" s="531"/>
      <c r="AT91" s="531"/>
      <c r="AU91" s="531"/>
      <c r="AV91" s="531"/>
      <c r="AW91" s="531"/>
      <c r="AX91" s="531"/>
      <c r="AY91" s="531"/>
      <c r="AZ91" s="531"/>
      <c r="BA91" s="531"/>
      <c r="BB91" s="531"/>
      <c r="BC91" s="531"/>
      <c r="BD91" s="531"/>
      <c r="BE91" s="531"/>
      <c r="BF91" s="531"/>
      <c r="BG91" s="531"/>
      <c r="BH91" s="531"/>
      <c r="BI91" s="531"/>
      <c r="BJ91" s="531"/>
      <c r="BK91" s="531"/>
      <c r="BL91" s="531"/>
      <c r="BM91" s="531"/>
      <c r="BN91" s="531"/>
      <c r="BO91" s="37"/>
      <c r="BP91" s="23"/>
      <c r="CK91" s="403"/>
      <c r="CL91" s="403"/>
      <c r="CM91" s="403"/>
      <c r="CN91" s="403"/>
      <c r="CO91" s="403"/>
      <c r="CP91" s="403"/>
      <c r="CQ91" s="403"/>
      <c r="CR91" s="403"/>
      <c r="CS91" s="403"/>
      <c r="CT91" s="403"/>
    </row>
    <row r="92" spans="1:98" ht="7.5" customHeight="1">
      <c r="A92" s="23"/>
      <c r="B92" s="37"/>
      <c r="C92" s="32"/>
      <c r="D92" s="411" t="s">
        <v>102</v>
      </c>
      <c r="E92" s="411"/>
      <c r="F92" s="411"/>
      <c r="G92" s="411"/>
      <c r="H92" s="411"/>
      <c r="I92" s="411"/>
      <c r="J92" s="411"/>
      <c r="K92" s="411"/>
      <c r="L92" s="411"/>
      <c r="M92" s="411"/>
      <c r="N92" s="411"/>
      <c r="O92" s="411"/>
      <c r="P92" s="411"/>
      <c r="Q92" s="411"/>
      <c r="R92" s="411"/>
      <c r="S92" s="411"/>
      <c r="T92" s="411"/>
      <c r="U92" s="411"/>
      <c r="V92" s="411"/>
      <c r="W92" s="411"/>
      <c r="X92" s="411"/>
      <c r="Y92" s="411"/>
      <c r="Z92" s="411"/>
      <c r="AA92" s="411"/>
      <c r="AB92" s="411"/>
      <c r="AC92" s="411"/>
      <c r="AD92" s="411"/>
      <c r="AE92" s="411"/>
      <c r="AF92" s="411"/>
      <c r="AG92" s="411"/>
      <c r="AH92" s="411"/>
      <c r="AI92" s="411"/>
      <c r="AJ92" s="411"/>
      <c r="AK92" s="32"/>
      <c r="AL92" s="32"/>
      <c r="AM92" s="32"/>
      <c r="AN92" s="32"/>
      <c r="AO92" s="414" t="s">
        <v>103</v>
      </c>
      <c r="AP92" s="414"/>
      <c r="AQ92" s="414"/>
      <c r="AR92" s="414"/>
      <c r="AS92" s="414"/>
      <c r="AT92" s="414"/>
      <c r="AU92" s="414"/>
      <c r="AV92" s="414"/>
      <c r="AW92" s="414"/>
      <c r="AX92" s="414"/>
      <c r="AY92" s="414"/>
      <c r="AZ92" s="414"/>
      <c r="BA92" s="414"/>
      <c r="BB92" s="414"/>
      <c r="BC92" s="414"/>
      <c r="BD92" s="414"/>
      <c r="BE92" s="414"/>
      <c r="BF92" s="414"/>
      <c r="BG92" s="414"/>
      <c r="BH92" s="414"/>
      <c r="BI92" s="414"/>
      <c r="BJ92" s="414"/>
      <c r="BK92" s="414"/>
      <c r="BL92" s="414"/>
      <c r="BM92" s="414"/>
      <c r="BN92" s="414"/>
      <c r="BO92" s="37"/>
      <c r="BP92" s="23"/>
      <c r="CK92" s="403"/>
      <c r="CL92" s="403"/>
      <c r="CM92" s="403"/>
      <c r="CN92" s="403"/>
      <c r="CO92" s="403"/>
      <c r="CP92" s="403"/>
      <c r="CQ92" s="403"/>
      <c r="CR92" s="403"/>
      <c r="CS92" s="403"/>
      <c r="CT92" s="403"/>
    </row>
    <row r="93" spans="1:98" ht="7.5" customHeight="1">
      <c r="A93" s="23"/>
      <c r="B93" s="37"/>
      <c r="C93" s="32"/>
      <c r="D93" s="411"/>
      <c r="E93" s="411"/>
      <c r="F93" s="411"/>
      <c r="G93" s="411"/>
      <c r="H93" s="411"/>
      <c r="I93" s="411"/>
      <c r="J93" s="411"/>
      <c r="K93" s="411"/>
      <c r="L93" s="411"/>
      <c r="M93" s="411"/>
      <c r="N93" s="411"/>
      <c r="O93" s="411"/>
      <c r="P93" s="411"/>
      <c r="Q93" s="411"/>
      <c r="R93" s="411"/>
      <c r="S93" s="411"/>
      <c r="T93" s="411"/>
      <c r="U93" s="411"/>
      <c r="V93" s="411"/>
      <c r="W93" s="411"/>
      <c r="X93" s="411"/>
      <c r="Y93" s="411"/>
      <c r="Z93" s="411"/>
      <c r="AA93" s="411"/>
      <c r="AB93" s="411"/>
      <c r="AC93" s="411"/>
      <c r="AD93" s="411"/>
      <c r="AE93" s="411"/>
      <c r="AF93" s="411"/>
      <c r="AG93" s="411"/>
      <c r="AH93" s="411"/>
      <c r="AI93" s="411"/>
      <c r="AJ93" s="411"/>
      <c r="AK93" s="32"/>
      <c r="AL93" s="32"/>
      <c r="AM93" s="32"/>
      <c r="AN93" s="32"/>
      <c r="AO93" s="414"/>
      <c r="AP93" s="414"/>
      <c r="AQ93" s="414"/>
      <c r="AR93" s="414"/>
      <c r="AS93" s="414"/>
      <c r="AT93" s="414"/>
      <c r="AU93" s="414"/>
      <c r="AV93" s="414"/>
      <c r="AW93" s="414"/>
      <c r="AX93" s="414"/>
      <c r="AY93" s="414"/>
      <c r="AZ93" s="414"/>
      <c r="BA93" s="414"/>
      <c r="BB93" s="414"/>
      <c r="BC93" s="414"/>
      <c r="BD93" s="414"/>
      <c r="BE93" s="414"/>
      <c r="BF93" s="414"/>
      <c r="BG93" s="414"/>
      <c r="BH93" s="414"/>
      <c r="BI93" s="414"/>
      <c r="BJ93" s="414"/>
      <c r="BK93" s="414"/>
      <c r="BL93" s="414"/>
      <c r="BM93" s="414"/>
      <c r="BN93" s="414"/>
      <c r="BO93" s="37"/>
      <c r="BP93" s="23"/>
      <c r="CK93" s="403"/>
      <c r="CL93" s="403"/>
      <c r="CM93" s="403"/>
      <c r="CN93" s="403"/>
      <c r="CO93" s="403"/>
      <c r="CP93" s="403"/>
      <c r="CQ93" s="403"/>
      <c r="CR93" s="403"/>
      <c r="CS93" s="403"/>
      <c r="CT93" s="403"/>
    </row>
    <row r="94" spans="1:98" ht="7.5" customHeight="1">
      <c r="A94" s="23"/>
      <c r="B94" s="37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40"/>
      <c r="BP94" s="23"/>
      <c r="CK94" s="403"/>
      <c r="CL94" s="403"/>
      <c r="CM94" s="403"/>
      <c r="CN94" s="403"/>
      <c r="CO94" s="403"/>
      <c r="CP94" s="403"/>
      <c r="CQ94" s="403"/>
      <c r="CR94" s="403"/>
      <c r="CS94" s="403"/>
      <c r="CT94" s="403"/>
    </row>
    <row r="95" spans="1:98" ht="7.5" customHeight="1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3"/>
      <c r="CK95" s="403"/>
      <c r="CL95" s="403"/>
      <c r="CM95" s="403"/>
      <c r="CN95" s="403"/>
      <c r="CO95" s="403"/>
      <c r="CP95" s="403"/>
      <c r="CQ95" s="403"/>
      <c r="CR95" s="403"/>
      <c r="CS95" s="403"/>
      <c r="CT95" s="403"/>
    </row>
    <row r="96" spans="1:98" ht="7.5" customHeight="1">
      <c r="A96" s="23"/>
      <c r="B96" s="24"/>
      <c r="C96" s="512" t="s">
        <v>104</v>
      </c>
      <c r="D96" s="512"/>
      <c r="E96" s="512"/>
      <c r="F96" s="512"/>
      <c r="G96" s="512"/>
      <c r="H96" s="512"/>
      <c r="I96" s="512"/>
      <c r="J96" s="512"/>
      <c r="K96" s="512"/>
      <c r="L96" s="512"/>
      <c r="M96" s="512"/>
      <c r="N96" s="512"/>
      <c r="O96" s="512"/>
      <c r="P96" s="512"/>
      <c r="Q96" s="512"/>
      <c r="R96" s="512"/>
      <c r="S96" s="512"/>
      <c r="T96" s="512"/>
      <c r="U96" s="512"/>
      <c r="V96" s="512"/>
      <c r="W96" s="512"/>
      <c r="X96" s="512"/>
      <c r="Y96" s="512"/>
      <c r="Z96" s="512"/>
      <c r="AA96" s="512"/>
      <c r="AB96" s="512"/>
      <c r="AC96" s="512"/>
      <c r="AD96" s="512"/>
      <c r="AE96" s="512"/>
      <c r="AF96" s="512"/>
      <c r="AG96" s="512"/>
      <c r="AH96" s="512"/>
      <c r="AI96" s="512"/>
      <c r="AJ96" s="512"/>
      <c r="AK96" s="512"/>
      <c r="AL96" s="512"/>
      <c r="AM96" s="512"/>
      <c r="AN96" s="512"/>
      <c r="AO96" s="512"/>
      <c r="AP96" s="512"/>
      <c r="AQ96" s="512"/>
      <c r="AR96" s="512"/>
      <c r="AS96" s="512"/>
      <c r="AT96" s="512"/>
      <c r="AU96" s="512"/>
      <c r="AV96" s="512"/>
      <c r="AW96" s="512"/>
      <c r="AX96" s="512"/>
      <c r="AY96" s="512"/>
      <c r="AZ96" s="512"/>
      <c r="BA96" s="512"/>
      <c r="BB96" s="512"/>
      <c r="BC96" s="512"/>
      <c r="BD96" s="512"/>
      <c r="BE96" s="512"/>
      <c r="BF96" s="512"/>
      <c r="BG96" s="512"/>
      <c r="BH96" s="512"/>
      <c r="BI96" s="512"/>
      <c r="BJ96" s="512"/>
      <c r="BK96" s="512"/>
      <c r="BL96" s="512"/>
      <c r="BM96" s="512"/>
      <c r="BN96" s="512"/>
      <c r="BO96" s="512"/>
      <c r="BP96" s="23"/>
      <c r="CK96" s="403"/>
      <c r="CL96" s="403"/>
      <c r="CM96" s="403"/>
      <c r="CN96" s="403"/>
      <c r="CO96" s="403"/>
      <c r="CP96" s="403"/>
      <c r="CQ96" s="403"/>
      <c r="CR96" s="403"/>
      <c r="CS96" s="403"/>
      <c r="CT96" s="403"/>
    </row>
    <row r="97" spans="1:98" ht="7.5" customHeight="1">
      <c r="A97" s="23"/>
      <c r="B97" s="24"/>
      <c r="C97" s="512"/>
      <c r="D97" s="512"/>
      <c r="E97" s="512"/>
      <c r="F97" s="512"/>
      <c r="G97" s="512"/>
      <c r="H97" s="512"/>
      <c r="I97" s="512"/>
      <c r="J97" s="512"/>
      <c r="K97" s="512"/>
      <c r="L97" s="512"/>
      <c r="M97" s="512"/>
      <c r="N97" s="512"/>
      <c r="O97" s="512"/>
      <c r="P97" s="512"/>
      <c r="Q97" s="512"/>
      <c r="R97" s="512"/>
      <c r="S97" s="512"/>
      <c r="T97" s="512"/>
      <c r="U97" s="512"/>
      <c r="V97" s="512"/>
      <c r="W97" s="512"/>
      <c r="X97" s="512"/>
      <c r="Y97" s="512"/>
      <c r="Z97" s="512"/>
      <c r="AA97" s="512"/>
      <c r="AB97" s="512"/>
      <c r="AC97" s="512"/>
      <c r="AD97" s="512"/>
      <c r="AE97" s="512"/>
      <c r="AF97" s="512"/>
      <c r="AG97" s="512"/>
      <c r="AH97" s="512"/>
      <c r="AI97" s="512"/>
      <c r="AJ97" s="512"/>
      <c r="AK97" s="512"/>
      <c r="AL97" s="512"/>
      <c r="AM97" s="512"/>
      <c r="AN97" s="512"/>
      <c r="AO97" s="512"/>
      <c r="AP97" s="512"/>
      <c r="AQ97" s="512"/>
      <c r="AR97" s="512"/>
      <c r="AS97" s="512"/>
      <c r="AT97" s="512"/>
      <c r="AU97" s="512"/>
      <c r="AV97" s="512"/>
      <c r="AW97" s="512"/>
      <c r="AX97" s="512"/>
      <c r="AY97" s="512"/>
      <c r="AZ97" s="512"/>
      <c r="BA97" s="512"/>
      <c r="BB97" s="512"/>
      <c r="BC97" s="512"/>
      <c r="BD97" s="512"/>
      <c r="BE97" s="512"/>
      <c r="BF97" s="512"/>
      <c r="BG97" s="512"/>
      <c r="BH97" s="512"/>
      <c r="BI97" s="512"/>
      <c r="BJ97" s="512"/>
      <c r="BK97" s="512"/>
      <c r="BL97" s="512"/>
      <c r="BM97" s="512"/>
      <c r="BN97" s="512"/>
      <c r="BO97" s="512"/>
      <c r="BP97" s="23"/>
      <c r="CK97" s="403"/>
      <c r="CL97" s="403"/>
      <c r="CM97" s="403"/>
      <c r="CN97" s="403"/>
      <c r="CO97" s="403"/>
      <c r="CP97" s="403"/>
      <c r="CQ97" s="403"/>
      <c r="CR97" s="403"/>
      <c r="CS97" s="403"/>
      <c r="CT97" s="403"/>
    </row>
    <row r="98" spans="1:98" ht="7.5" customHeight="1">
      <c r="A98" s="23"/>
      <c r="B98" s="24"/>
      <c r="C98" s="513" t="s">
        <v>85</v>
      </c>
      <c r="D98" s="513"/>
      <c r="E98" s="513"/>
      <c r="F98" s="513"/>
      <c r="G98" s="513"/>
      <c r="H98" s="513"/>
      <c r="I98" s="513"/>
      <c r="J98" s="513"/>
      <c r="K98" s="513"/>
      <c r="L98" s="513"/>
      <c r="M98" s="513"/>
      <c r="N98" s="513"/>
      <c r="O98" s="513"/>
      <c r="P98" s="513"/>
      <c r="Q98" s="513"/>
      <c r="R98" s="513"/>
      <c r="S98" s="513"/>
      <c r="T98" s="513"/>
      <c r="U98" s="513"/>
      <c r="V98" s="513"/>
      <c r="W98" s="513"/>
      <c r="X98" s="513"/>
      <c r="Y98" s="513"/>
      <c r="Z98" s="513"/>
      <c r="AA98" s="513"/>
      <c r="AB98" s="513"/>
      <c r="AC98" s="513"/>
      <c r="AD98" s="513"/>
      <c r="AE98" s="513"/>
      <c r="AF98" s="513"/>
      <c r="AG98" s="513"/>
      <c r="AH98" s="513"/>
      <c r="AI98" s="513"/>
      <c r="AJ98" s="513"/>
      <c r="AK98" s="513"/>
      <c r="AL98" s="513"/>
      <c r="AM98" s="513"/>
      <c r="AN98" s="513"/>
      <c r="AO98" s="513"/>
      <c r="AP98" s="513"/>
      <c r="AQ98" s="513"/>
      <c r="AR98" s="513"/>
      <c r="AS98" s="513"/>
      <c r="AT98" s="513"/>
      <c r="AU98" s="513"/>
      <c r="AV98" s="513"/>
      <c r="AW98" s="513"/>
      <c r="AX98" s="513"/>
      <c r="AY98" s="513"/>
      <c r="AZ98" s="513"/>
      <c r="BA98" s="513"/>
      <c r="BB98" s="513"/>
      <c r="BC98" s="513"/>
      <c r="BD98" s="513"/>
      <c r="BE98" s="513"/>
      <c r="BF98" s="513"/>
      <c r="BG98" s="513"/>
      <c r="BH98" s="513"/>
      <c r="BI98" s="513"/>
      <c r="BJ98" s="513"/>
      <c r="BK98" s="513"/>
      <c r="BL98" s="513"/>
      <c r="BM98" s="513"/>
      <c r="BN98" s="513"/>
      <c r="BO98" s="513"/>
      <c r="BP98" s="23"/>
      <c r="CK98" s="403"/>
      <c r="CL98" s="403"/>
      <c r="CM98" s="403"/>
      <c r="CN98" s="403"/>
      <c r="CO98" s="403"/>
      <c r="CP98" s="403"/>
      <c r="CQ98" s="403"/>
      <c r="CR98" s="403"/>
      <c r="CS98" s="403"/>
      <c r="CT98" s="403"/>
    </row>
    <row r="99" spans="1:98" ht="7.5" customHeight="1">
      <c r="A99" s="23"/>
      <c r="B99" s="24"/>
      <c r="C99" s="513"/>
      <c r="D99" s="513"/>
      <c r="E99" s="513"/>
      <c r="F99" s="513"/>
      <c r="G99" s="513"/>
      <c r="H99" s="513"/>
      <c r="I99" s="513"/>
      <c r="J99" s="513"/>
      <c r="K99" s="513"/>
      <c r="L99" s="513"/>
      <c r="M99" s="513"/>
      <c r="N99" s="513"/>
      <c r="O99" s="513"/>
      <c r="P99" s="513"/>
      <c r="Q99" s="513"/>
      <c r="R99" s="513"/>
      <c r="S99" s="513"/>
      <c r="T99" s="513"/>
      <c r="U99" s="513"/>
      <c r="V99" s="513"/>
      <c r="W99" s="513"/>
      <c r="X99" s="513"/>
      <c r="Y99" s="513"/>
      <c r="Z99" s="513"/>
      <c r="AA99" s="513"/>
      <c r="AB99" s="513"/>
      <c r="AC99" s="513"/>
      <c r="AD99" s="513"/>
      <c r="AE99" s="513"/>
      <c r="AF99" s="513"/>
      <c r="AG99" s="513"/>
      <c r="AH99" s="513"/>
      <c r="AI99" s="513"/>
      <c r="AJ99" s="513"/>
      <c r="AK99" s="513"/>
      <c r="AL99" s="513"/>
      <c r="AM99" s="513"/>
      <c r="AN99" s="513"/>
      <c r="AO99" s="513"/>
      <c r="AP99" s="513"/>
      <c r="AQ99" s="513"/>
      <c r="AR99" s="513"/>
      <c r="AS99" s="513"/>
      <c r="AT99" s="513"/>
      <c r="AU99" s="513"/>
      <c r="AV99" s="513"/>
      <c r="AW99" s="513"/>
      <c r="AX99" s="513"/>
      <c r="AY99" s="513"/>
      <c r="AZ99" s="513"/>
      <c r="BA99" s="513"/>
      <c r="BB99" s="513"/>
      <c r="BC99" s="513"/>
      <c r="BD99" s="513"/>
      <c r="BE99" s="513"/>
      <c r="BF99" s="513"/>
      <c r="BG99" s="513"/>
      <c r="BH99" s="513"/>
      <c r="BI99" s="513"/>
      <c r="BJ99" s="513"/>
      <c r="BK99" s="513"/>
      <c r="BL99" s="513"/>
      <c r="BM99" s="513"/>
      <c r="BN99" s="513"/>
      <c r="BO99" s="513"/>
      <c r="BP99" s="23"/>
      <c r="CK99" s="403"/>
      <c r="CL99" s="403"/>
      <c r="CM99" s="403"/>
      <c r="CN99" s="403"/>
      <c r="CO99" s="403"/>
      <c r="CP99" s="403"/>
      <c r="CQ99" s="403"/>
      <c r="CR99" s="403"/>
      <c r="CS99" s="403"/>
      <c r="CT99" s="403"/>
    </row>
    <row r="100" spans="1:98" ht="7.5" customHeight="1">
      <c r="A100" s="23"/>
      <c r="B100" s="32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533" t="s">
        <v>105</v>
      </c>
      <c r="T100" s="533"/>
      <c r="U100" s="533"/>
      <c r="V100" s="533"/>
      <c r="W100" s="533"/>
      <c r="X100" s="533"/>
      <c r="Y100" s="533"/>
      <c r="Z100" s="533"/>
      <c r="AA100" s="533"/>
      <c r="AB100" s="533"/>
      <c r="AC100" s="533"/>
      <c r="AD100" s="533"/>
      <c r="AE100" s="533"/>
      <c r="AF100" s="533"/>
      <c r="AG100" s="533"/>
      <c r="AH100" s="533"/>
      <c r="AI100" s="533"/>
      <c r="AJ100" s="533"/>
      <c r="AK100" s="533"/>
      <c r="AL100" s="533"/>
      <c r="AM100" s="533"/>
      <c r="AN100" s="533"/>
      <c r="AO100" s="533"/>
      <c r="AP100" s="533"/>
      <c r="AQ100" s="533"/>
      <c r="AR100" s="533"/>
      <c r="AS100" s="533"/>
      <c r="AT100" s="533"/>
      <c r="AU100" s="533"/>
      <c r="AV100" s="533"/>
      <c r="AW100" s="533"/>
      <c r="AX100" s="533"/>
      <c r="AY100" s="533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53"/>
      <c r="CK100" s="403"/>
      <c r="CL100" s="403"/>
      <c r="CM100" s="403"/>
      <c r="CN100" s="403"/>
      <c r="CO100" s="403"/>
      <c r="CP100" s="403"/>
      <c r="CQ100" s="403"/>
      <c r="CR100" s="403"/>
      <c r="CS100" s="403"/>
      <c r="CT100" s="403"/>
    </row>
    <row r="101" spans="1:98" ht="7.5" customHeight="1">
      <c r="A101" s="23"/>
      <c r="B101" s="37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533"/>
      <c r="T101" s="533"/>
      <c r="U101" s="533"/>
      <c r="V101" s="533"/>
      <c r="W101" s="533"/>
      <c r="X101" s="533"/>
      <c r="Y101" s="533"/>
      <c r="Z101" s="533"/>
      <c r="AA101" s="533"/>
      <c r="AB101" s="533"/>
      <c r="AC101" s="533"/>
      <c r="AD101" s="533"/>
      <c r="AE101" s="533"/>
      <c r="AF101" s="533"/>
      <c r="AG101" s="533"/>
      <c r="AH101" s="533"/>
      <c r="AI101" s="533"/>
      <c r="AJ101" s="533"/>
      <c r="AK101" s="533"/>
      <c r="AL101" s="533"/>
      <c r="AM101" s="533"/>
      <c r="AN101" s="533"/>
      <c r="AO101" s="533"/>
      <c r="AP101" s="533"/>
      <c r="AQ101" s="533"/>
      <c r="AR101" s="533"/>
      <c r="AS101" s="533"/>
      <c r="AT101" s="533"/>
      <c r="AU101" s="533"/>
      <c r="AV101" s="533"/>
      <c r="AW101" s="533"/>
      <c r="AX101" s="533"/>
      <c r="AY101" s="533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1"/>
      <c r="BP101" s="23"/>
      <c r="CK101" s="403"/>
      <c r="CL101" s="403"/>
      <c r="CM101" s="403"/>
      <c r="CN101" s="403"/>
      <c r="CO101" s="403"/>
      <c r="CP101" s="403"/>
      <c r="CQ101" s="403"/>
      <c r="CR101" s="403"/>
      <c r="CS101" s="403"/>
      <c r="CT101" s="403"/>
    </row>
    <row r="102" spans="1:98" ht="3.75" customHeight="1">
      <c r="A102" s="23"/>
      <c r="B102" s="37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7"/>
      <c r="BP102" s="23"/>
      <c r="CK102" s="403"/>
      <c r="CL102" s="403"/>
      <c r="CM102" s="403"/>
      <c r="CN102" s="403"/>
      <c r="CO102" s="403"/>
      <c r="CP102" s="403"/>
      <c r="CQ102" s="403"/>
      <c r="CR102" s="403"/>
      <c r="CS102" s="403"/>
      <c r="CT102" s="403"/>
    </row>
    <row r="103" spans="1:98" ht="7.5" customHeight="1">
      <c r="A103" s="23"/>
      <c r="B103" s="37"/>
      <c r="C103" s="32"/>
      <c r="D103" s="411" t="s">
        <v>87</v>
      </c>
      <c r="E103" s="411"/>
      <c r="F103" s="411"/>
      <c r="G103" s="411"/>
      <c r="H103" s="411"/>
      <c r="I103" s="411"/>
      <c r="J103" s="411"/>
      <c r="K103" s="411"/>
      <c r="L103" s="411"/>
      <c r="M103" s="411"/>
      <c r="N103" s="411"/>
      <c r="O103" s="411"/>
      <c r="P103" s="411"/>
      <c r="Q103" s="411"/>
      <c r="R103" s="411"/>
      <c r="S103" s="411"/>
      <c r="T103" s="532"/>
      <c r="U103" s="534" t="s">
        <v>88</v>
      </c>
      <c r="V103" s="535"/>
      <c r="W103" s="535"/>
      <c r="X103" s="535"/>
      <c r="Y103" s="435" t="s">
        <v>89</v>
      </c>
      <c r="Z103" s="436"/>
      <c r="AA103" s="436"/>
      <c r="AB103" s="486"/>
      <c r="AC103" s="534" t="s">
        <v>90</v>
      </c>
      <c r="AD103" s="535"/>
      <c r="AE103" s="535"/>
      <c r="AF103" s="535"/>
      <c r="AG103" s="538"/>
      <c r="AH103" s="436" t="s">
        <v>91</v>
      </c>
      <c r="AI103" s="436"/>
      <c r="AJ103" s="436"/>
      <c r="AK103" s="436"/>
      <c r="AL103" s="32"/>
      <c r="AM103" s="32"/>
      <c r="AN103" s="32"/>
      <c r="AO103" s="32"/>
      <c r="AP103" s="32"/>
      <c r="AQ103" s="437" t="s">
        <v>92</v>
      </c>
      <c r="AR103" s="437"/>
      <c r="AS103" s="438"/>
      <c r="AT103" s="534" t="s">
        <v>90</v>
      </c>
      <c r="AU103" s="535"/>
      <c r="AV103" s="535"/>
      <c r="AW103" s="535"/>
      <c r="AX103" s="538"/>
      <c r="AY103" s="437" t="s">
        <v>93</v>
      </c>
      <c r="AZ103" s="437"/>
      <c r="BA103" s="438"/>
      <c r="BB103" s="535" t="s">
        <v>88</v>
      </c>
      <c r="BC103" s="535"/>
      <c r="BD103" s="535"/>
      <c r="BE103" s="538"/>
      <c r="BF103" s="414" t="s">
        <v>94</v>
      </c>
      <c r="BG103" s="414"/>
      <c r="BH103" s="414"/>
      <c r="BI103" s="414"/>
      <c r="BJ103" s="414"/>
      <c r="BK103" s="414"/>
      <c r="BL103" s="414"/>
      <c r="BM103" s="414"/>
      <c r="BN103" s="414"/>
      <c r="BO103" s="37"/>
      <c r="BP103" s="23"/>
      <c r="CK103" s="403"/>
      <c r="CL103" s="403"/>
      <c r="CM103" s="403"/>
      <c r="CN103" s="403"/>
      <c r="CO103" s="403"/>
      <c r="CP103" s="403"/>
      <c r="CQ103" s="403"/>
      <c r="CR103" s="403"/>
      <c r="CS103" s="403"/>
      <c r="CT103" s="403"/>
    </row>
    <row r="104" spans="1:98" ht="7.5" customHeight="1">
      <c r="A104" s="23"/>
      <c r="B104" s="37"/>
      <c r="C104" s="32"/>
      <c r="D104" s="411"/>
      <c r="E104" s="411"/>
      <c r="F104" s="411"/>
      <c r="G104" s="411"/>
      <c r="H104" s="411"/>
      <c r="I104" s="411"/>
      <c r="J104" s="411"/>
      <c r="K104" s="411"/>
      <c r="L104" s="411"/>
      <c r="M104" s="411"/>
      <c r="N104" s="411"/>
      <c r="O104" s="411"/>
      <c r="P104" s="411"/>
      <c r="Q104" s="411"/>
      <c r="R104" s="411"/>
      <c r="S104" s="411"/>
      <c r="T104" s="532"/>
      <c r="U104" s="536"/>
      <c r="V104" s="537"/>
      <c r="W104" s="537"/>
      <c r="X104" s="537"/>
      <c r="Y104" s="435"/>
      <c r="Z104" s="436"/>
      <c r="AA104" s="436"/>
      <c r="AB104" s="486"/>
      <c r="AC104" s="536"/>
      <c r="AD104" s="537"/>
      <c r="AE104" s="537"/>
      <c r="AF104" s="537"/>
      <c r="AG104" s="539"/>
      <c r="AH104" s="436"/>
      <c r="AI104" s="436"/>
      <c r="AJ104" s="436"/>
      <c r="AK104" s="436"/>
      <c r="AL104" s="32"/>
      <c r="AM104" s="32"/>
      <c r="AN104" s="32"/>
      <c r="AO104" s="32"/>
      <c r="AP104" s="32"/>
      <c r="AQ104" s="437"/>
      <c r="AR104" s="437"/>
      <c r="AS104" s="438"/>
      <c r="AT104" s="536"/>
      <c r="AU104" s="537"/>
      <c r="AV104" s="537"/>
      <c r="AW104" s="537"/>
      <c r="AX104" s="539"/>
      <c r="AY104" s="437"/>
      <c r="AZ104" s="437"/>
      <c r="BA104" s="438"/>
      <c r="BB104" s="537"/>
      <c r="BC104" s="537"/>
      <c r="BD104" s="537"/>
      <c r="BE104" s="539"/>
      <c r="BF104" s="414"/>
      <c r="BG104" s="414"/>
      <c r="BH104" s="414"/>
      <c r="BI104" s="414"/>
      <c r="BJ104" s="414"/>
      <c r="BK104" s="414"/>
      <c r="BL104" s="414"/>
      <c r="BM104" s="414"/>
      <c r="BN104" s="414"/>
      <c r="BO104" s="37"/>
      <c r="BP104" s="23"/>
      <c r="CK104" s="403"/>
      <c r="CL104" s="403"/>
      <c r="CM104" s="403"/>
      <c r="CN104" s="403"/>
      <c r="CO104" s="403"/>
      <c r="CP104" s="403"/>
      <c r="CQ104" s="403"/>
      <c r="CR104" s="403"/>
      <c r="CS104" s="403"/>
      <c r="CT104" s="403"/>
    </row>
    <row r="105" spans="1:98" ht="3.75" customHeight="1">
      <c r="A105" s="23"/>
      <c r="B105" s="37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6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0"/>
      <c r="AU105" s="30"/>
      <c r="AV105" s="30"/>
      <c r="AW105" s="30"/>
      <c r="AX105" s="30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7"/>
      <c r="BP105" s="23"/>
      <c r="CK105" s="403"/>
      <c r="CL105" s="403"/>
      <c r="CM105" s="403"/>
      <c r="CN105" s="403"/>
      <c r="CO105" s="403"/>
      <c r="CP105" s="403"/>
      <c r="CQ105" s="403"/>
      <c r="CR105" s="403"/>
      <c r="CS105" s="403"/>
      <c r="CT105" s="403"/>
    </row>
    <row r="106" spans="1:98" ht="7.5" customHeight="1">
      <c r="A106" s="23"/>
      <c r="B106" s="37"/>
      <c r="C106" s="32"/>
      <c r="D106" s="411" t="s">
        <v>95</v>
      </c>
      <c r="E106" s="411"/>
      <c r="F106" s="532"/>
      <c r="G106" s="526" t="s">
        <v>96</v>
      </c>
      <c r="H106" s="526"/>
      <c r="I106" s="526"/>
      <c r="J106" s="526"/>
      <c r="K106" s="526"/>
      <c r="L106" s="526"/>
      <c r="M106" s="526"/>
      <c r="N106" s="526"/>
      <c r="O106" s="526"/>
      <c r="P106" s="526"/>
      <c r="Q106" s="527"/>
      <c r="R106" s="436" t="s">
        <v>97</v>
      </c>
      <c r="S106" s="436"/>
      <c r="T106" s="486"/>
      <c r="U106" s="526" t="s">
        <v>96</v>
      </c>
      <c r="V106" s="526"/>
      <c r="W106" s="526"/>
      <c r="X106" s="526"/>
      <c r="Y106" s="526"/>
      <c r="Z106" s="526"/>
      <c r="AA106" s="526"/>
      <c r="AB106" s="526"/>
      <c r="AC106" s="526"/>
      <c r="AD106" s="526"/>
      <c r="AE106" s="527"/>
      <c r="AF106" s="32"/>
      <c r="AG106" s="32"/>
      <c r="AH106" s="32"/>
      <c r="AI106" s="32"/>
      <c r="AJ106" s="32"/>
      <c r="AK106" s="32"/>
      <c r="AL106" s="37"/>
      <c r="AM106" s="526" t="s">
        <v>96</v>
      </c>
      <c r="AN106" s="526"/>
      <c r="AO106" s="526"/>
      <c r="AP106" s="526"/>
      <c r="AQ106" s="526"/>
      <c r="AR106" s="526"/>
      <c r="AS106" s="526"/>
      <c r="AT106" s="526"/>
      <c r="AU106" s="526"/>
      <c r="AV106" s="526"/>
      <c r="AW106" s="527"/>
      <c r="AX106" s="437" t="s">
        <v>98</v>
      </c>
      <c r="AY106" s="437"/>
      <c r="AZ106" s="438"/>
      <c r="BA106" s="541" t="s">
        <v>96</v>
      </c>
      <c r="BB106" s="541"/>
      <c r="BC106" s="541"/>
      <c r="BD106" s="541"/>
      <c r="BE106" s="541"/>
      <c r="BF106" s="541"/>
      <c r="BG106" s="541"/>
      <c r="BH106" s="541"/>
      <c r="BI106" s="541"/>
      <c r="BJ106" s="541"/>
      <c r="BK106" s="542"/>
      <c r="BL106" s="414" t="s">
        <v>99</v>
      </c>
      <c r="BM106" s="414"/>
      <c r="BN106" s="414"/>
      <c r="BO106" s="37"/>
      <c r="BP106" s="23"/>
      <c r="CK106" s="403"/>
      <c r="CL106" s="403"/>
      <c r="CM106" s="403"/>
      <c r="CN106" s="403"/>
      <c r="CO106" s="403"/>
      <c r="CP106" s="403"/>
      <c r="CQ106" s="403"/>
      <c r="CR106" s="403"/>
      <c r="CS106" s="403"/>
      <c r="CT106" s="403"/>
    </row>
    <row r="107" spans="1:98" ht="7.5" customHeight="1">
      <c r="A107" s="23"/>
      <c r="B107" s="37"/>
      <c r="C107" s="32"/>
      <c r="D107" s="411"/>
      <c r="E107" s="411"/>
      <c r="F107" s="532"/>
      <c r="G107" s="529"/>
      <c r="H107" s="529"/>
      <c r="I107" s="529"/>
      <c r="J107" s="529"/>
      <c r="K107" s="529"/>
      <c r="L107" s="529"/>
      <c r="M107" s="529"/>
      <c r="N107" s="529"/>
      <c r="O107" s="529"/>
      <c r="P107" s="529"/>
      <c r="Q107" s="530"/>
      <c r="R107" s="436"/>
      <c r="S107" s="436"/>
      <c r="T107" s="486"/>
      <c r="U107" s="529"/>
      <c r="V107" s="529"/>
      <c r="W107" s="529"/>
      <c r="X107" s="529"/>
      <c r="Y107" s="529"/>
      <c r="Z107" s="529"/>
      <c r="AA107" s="529"/>
      <c r="AB107" s="529"/>
      <c r="AC107" s="529"/>
      <c r="AD107" s="529"/>
      <c r="AE107" s="530"/>
      <c r="AF107" s="32"/>
      <c r="AG107" s="32"/>
      <c r="AH107" s="32"/>
      <c r="AI107" s="32"/>
      <c r="AJ107" s="32"/>
      <c r="AK107" s="32"/>
      <c r="AL107" s="37"/>
      <c r="AM107" s="529"/>
      <c r="AN107" s="529"/>
      <c r="AO107" s="529"/>
      <c r="AP107" s="529"/>
      <c r="AQ107" s="529"/>
      <c r="AR107" s="529"/>
      <c r="AS107" s="529"/>
      <c r="AT107" s="529"/>
      <c r="AU107" s="529"/>
      <c r="AV107" s="529"/>
      <c r="AW107" s="530"/>
      <c r="AX107" s="437"/>
      <c r="AY107" s="437"/>
      <c r="AZ107" s="438"/>
      <c r="BA107" s="543"/>
      <c r="BB107" s="543"/>
      <c r="BC107" s="543"/>
      <c r="BD107" s="543"/>
      <c r="BE107" s="543"/>
      <c r="BF107" s="543"/>
      <c r="BG107" s="543"/>
      <c r="BH107" s="543"/>
      <c r="BI107" s="543"/>
      <c r="BJ107" s="543"/>
      <c r="BK107" s="544"/>
      <c r="BL107" s="414"/>
      <c r="BM107" s="414"/>
      <c r="BN107" s="414"/>
      <c r="BO107" s="37"/>
      <c r="BP107" s="23"/>
      <c r="CK107" s="403"/>
      <c r="CL107" s="403"/>
      <c r="CM107" s="403"/>
      <c r="CN107" s="403"/>
      <c r="CO107" s="403"/>
      <c r="CP107" s="403"/>
      <c r="CQ107" s="403"/>
      <c r="CR107" s="403"/>
      <c r="CS107" s="403"/>
      <c r="CT107" s="403"/>
    </row>
    <row r="108" spans="1:98" ht="7.5" customHeight="1">
      <c r="A108" s="23"/>
      <c r="B108" s="37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7"/>
      <c r="BP108" s="23"/>
      <c r="CK108" s="403"/>
      <c r="CL108" s="403"/>
      <c r="CM108" s="403"/>
      <c r="CN108" s="403"/>
      <c r="CO108" s="403"/>
      <c r="CP108" s="403"/>
      <c r="CQ108" s="403"/>
      <c r="CR108" s="403"/>
      <c r="CS108" s="403"/>
      <c r="CT108" s="403"/>
    </row>
    <row r="109" spans="1:98" ht="7.5" customHeight="1">
      <c r="A109" s="23"/>
      <c r="B109" s="37"/>
      <c r="C109" s="32"/>
      <c r="D109" s="411" t="s">
        <v>106</v>
      </c>
      <c r="E109" s="411"/>
      <c r="F109" s="411"/>
      <c r="G109" s="411"/>
      <c r="H109" s="411"/>
      <c r="I109" s="411"/>
      <c r="J109" s="411"/>
      <c r="K109" s="411"/>
      <c r="L109" s="411"/>
      <c r="M109" s="411"/>
      <c r="N109" s="411"/>
      <c r="O109" s="411"/>
      <c r="P109" s="411"/>
      <c r="Q109" s="411"/>
      <c r="R109" s="411"/>
      <c r="S109" s="411"/>
      <c r="T109" s="411"/>
      <c r="U109" s="411"/>
      <c r="V109" s="411"/>
      <c r="W109" s="411"/>
      <c r="X109" s="411"/>
      <c r="Y109" s="411"/>
      <c r="Z109" s="411"/>
      <c r="AA109" s="411"/>
      <c r="AB109" s="411"/>
      <c r="AC109" s="411"/>
      <c r="AD109" s="411"/>
      <c r="AE109" s="411"/>
      <c r="AF109" s="411"/>
      <c r="AG109" s="411"/>
      <c r="AH109" s="411"/>
      <c r="AI109" s="411"/>
      <c r="AJ109" s="411"/>
      <c r="AK109" s="32"/>
      <c r="AL109" s="32"/>
      <c r="AM109" s="32"/>
      <c r="AN109" s="32"/>
      <c r="AO109" s="414" t="s">
        <v>107</v>
      </c>
      <c r="AP109" s="414"/>
      <c r="AQ109" s="414"/>
      <c r="AR109" s="414"/>
      <c r="AS109" s="414"/>
      <c r="AT109" s="414"/>
      <c r="AU109" s="414"/>
      <c r="AV109" s="414"/>
      <c r="AW109" s="414"/>
      <c r="AX109" s="414"/>
      <c r="AY109" s="414"/>
      <c r="AZ109" s="414"/>
      <c r="BA109" s="414"/>
      <c r="BB109" s="414"/>
      <c r="BC109" s="414"/>
      <c r="BD109" s="414"/>
      <c r="BE109" s="414"/>
      <c r="BF109" s="414"/>
      <c r="BG109" s="414"/>
      <c r="BH109" s="414"/>
      <c r="BI109" s="414"/>
      <c r="BJ109" s="414"/>
      <c r="BK109" s="414"/>
      <c r="BL109" s="414"/>
      <c r="BM109" s="414"/>
      <c r="BN109" s="414"/>
      <c r="BO109" s="37"/>
      <c r="BP109" s="53"/>
      <c r="CK109" s="403"/>
      <c r="CL109" s="403"/>
      <c r="CM109" s="403"/>
      <c r="CN109" s="403"/>
      <c r="CO109" s="403"/>
      <c r="CP109" s="403"/>
      <c r="CQ109" s="403"/>
      <c r="CR109" s="403"/>
      <c r="CS109" s="403"/>
      <c r="CT109" s="403"/>
    </row>
    <row r="110" spans="1:98" ht="7.5" customHeight="1">
      <c r="A110" s="23"/>
      <c r="B110" s="37"/>
      <c r="C110" s="32"/>
      <c r="D110" s="411"/>
      <c r="E110" s="411"/>
      <c r="F110" s="411"/>
      <c r="G110" s="411"/>
      <c r="H110" s="411"/>
      <c r="I110" s="411"/>
      <c r="J110" s="411"/>
      <c r="K110" s="411"/>
      <c r="L110" s="411"/>
      <c r="M110" s="411"/>
      <c r="N110" s="411"/>
      <c r="O110" s="411"/>
      <c r="P110" s="411"/>
      <c r="Q110" s="411"/>
      <c r="R110" s="411"/>
      <c r="S110" s="411"/>
      <c r="T110" s="411"/>
      <c r="U110" s="411"/>
      <c r="V110" s="411"/>
      <c r="W110" s="411"/>
      <c r="X110" s="411"/>
      <c r="Y110" s="411"/>
      <c r="Z110" s="411"/>
      <c r="AA110" s="411"/>
      <c r="AB110" s="411"/>
      <c r="AC110" s="411"/>
      <c r="AD110" s="411"/>
      <c r="AE110" s="411"/>
      <c r="AF110" s="411"/>
      <c r="AG110" s="411"/>
      <c r="AH110" s="411"/>
      <c r="AI110" s="411"/>
      <c r="AJ110" s="411"/>
      <c r="AK110" s="32"/>
      <c r="AL110" s="32"/>
      <c r="AM110" s="32"/>
      <c r="AN110" s="32"/>
      <c r="AO110" s="414"/>
      <c r="AP110" s="414"/>
      <c r="AQ110" s="414"/>
      <c r="AR110" s="414"/>
      <c r="AS110" s="414"/>
      <c r="AT110" s="414"/>
      <c r="AU110" s="414"/>
      <c r="AV110" s="414"/>
      <c r="AW110" s="414"/>
      <c r="AX110" s="414"/>
      <c r="AY110" s="414"/>
      <c r="AZ110" s="414"/>
      <c r="BA110" s="414"/>
      <c r="BB110" s="414"/>
      <c r="BC110" s="414"/>
      <c r="BD110" s="414"/>
      <c r="BE110" s="414"/>
      <c r="BF110" s="414"/>
      <c r="BG110" s="414"/>
      <c r="BH110" s="414"/>
      <c r="BI110" s="414"/>
      <c r="BJ110" s="414"/>
      <c r="BK110" s="414"/>
      <c r="BL110" s="414"/>
      <c r="BM110" s="414"/>
      <c r="BN110" s="414"/>
      <c r="BO110" s="37"/>
      <c r="BP110" s="53"/>
      <c r="CK110" s="403"/>
      <c r="CL110" s="403"/>
      <c r="CM110" s="403"/>
      <c r="CN110" s="403"/>
      <c r="CO110" s="403"/>
      <c r="CP110" s="403"/>
      <c r="CQ110" s="403"/>
      <c r="CR110" s="403"/>
      <c r="CS110" s="403"/>
      <c r="CT110" s="403"/>
    </row>
    <row r="111" spans="1:98" ht="7.5" customHeight="1">
      <c r="A111" s="23"/>
      <c r="B111" s="37"/>
      <c r="C111" s="32"/>
      <c r="D111" s="411" t="s">
        <v>108</v>
      </c>
      <c r="E111" s="411"/>
      <c r="F111" s="411"/>
      <c r="G111" s="411"/>
      <c r="H111" s="411"/>
      <c r="I111" s="411"/>
      <c r="J111" s="411"/>
      <c r="K111" s="411"/>
      <c r="L111" s="411"/>
      <c r="M111" s="411"/>
      <c r="N111" s="411"/>
      <c r="O111" s="411"/>
      <c r="P111" s="411"/>
      <c r="Q111" s="411"/>
      <c r="R111" s="411"/>
      <c r="S111" s="411"/>
      <c r="T111" s="411"/>
      <c r="U111" s="411"/>
      <c r="V111" s="411"/>
      <c r="W111" s="411"/>
      <c r="X111" s="411"/>
      <c r="Y111" s="411"/>
      <c r="Z111" s="411"/>
      <c r="AA111" s="411"/>
      <c r="AB111" s="411"/>
      <c r="AC111" s="411"/>
      <c r="AD111" s="411"/>
      <c r="AE111" s="411"/>
      <c r="AF111" s="411"/>
      <c r="AG111" s="411"/>
      <c r="AH111" s="411"/>
      <c r="AI111" s="411"/>
      <c r="AJ111" s="411"/>
      <c r="AK111" s="32"/>
      <c r="AL111" s="32"/>
      <c r="AM111" s="32"/>
      <c r="AN111" s="32"/>
      <c r="AO111" s="414" t="s">
        <v>109</v>
      </c>
      <c r="AP111" s="414"/>
      <c r="AQ111" s="414"/>
      <c r="AR111" s="414"/>
      <c r="AS111" s="414"/>
      <c r="AT111" s="414"/>
      <c r="AU111" s="414"/>
      <c r="AV111" s="414"/>
      <c r="AW111" s="414"/>
      <c r="AX111" s="414"/>
      <c r="AY111" s="414"/>
      <c r="AZ111" s="414"/>
      <c r="BA111" s="414"/>
      <c r="BB111" s="414"/>
      <c r="BC111" s="414"/>
      <c r="BD111" s="414"/>
      <c r="BE111" s="414"/>
      <c r="BF111" s="414"/>
      <c r="BG111" s="414"/>
      <c r="BH111" s="414"/>
      <c r="BI111" s="414"/>
      <c r="BJ111" s="414"/>
      <c r="BK111" s="414"/>
      <c r="BL111" s="414"/>
      <c r="BM111" s="414"/>
      <c r="BN111" s="414"/>
      <c r="BO111" s="37"/>
      <c r="BP111" s="53"/>
      <c r="CK111" s="403"/>
      <c r="CL111" s="403"/>
      <c r="CM111" s="403"/>
      <c r="CN111" s="403"/>
      <c r="CO111" s="403"/>
      <c r="CP111" s="403"/>
      <c r="CQ111" s="403"/>
      <c r="CR111" s="403"/>
      <c r="CS111" s="403"/>
      <c r="CT111" s="403"/>
    </row>
    <row r="112" spans="1:98" ht="7.5" customHeight="1">
      <c r="A112" s="23"/>
      <c r="B112" s="37"/>
      <c r="C112" s="32"/>
      <c r="D112" s="411"/>
      <c r="E112" s="411"/>
      <c r="F112" s="411"/>
      <c r="G112" s="411"/>
      <c r="H112" s="411"/>
      <c r="I112" s="411"/>
      <c r="J112" s="411"/>
      <c r="K112" s="411"/>
      <c r="L112" s="411"/>
      <c r="M112" s="411"/>
      <c r="N112" s="411"/>
      <c r="O112" s="411"/>
      <c r="P112" s="411"/>
      <c r="Q112" s="411"/>
      <c r="R112" s="411"/>
      <c r="S112" s="411"/>
      <c r="T112" s="411"/>
      <c r="U112" s="411"/>
      <c r="V112" s="411"/>
      <c r="W112" s="411"/>
      <c r="X112" s="411"/>
      <c r="Y112" s="411"/>
      <c r="Z112" s="411"/>
      <c r="AA112" s="411"/>
      <c r="AB112" s="411"/>
      <c r="AC112" s="411"/>
      <c r="AD112" s="411"/>
      <c r="AE112" s="411"/>
      <c r="AF112" s="411"/>
      <c r="AG112" s="411"/>
      <c r="AH112" s="411"/>
      <c r="AI112" s="411"/>
      <c r="AJ112" s="411"/>
      <c r="AK112" s="32"/>
      <c r="AL112" s="32"/>
      <c r="AM112" s="32"/>
      <c r="AN112" s="32"/>
      <c r="AO112" s="414"/>
      <c r="AP112" s="414"/>
      <c r="AQ112" s="414"/>
      <c r="AR112" s="414"/>
      <c r="AS112" s="414"/>
      <c r="AT112" s="414"/>
      <c r="AU112" s="414"/>
      <c r="AV112" s="414"/>
      <c r="AW112" s="414"/>
      <c r="AX112" s="414"/>
      <c r="AY112" s="414"/>
      <c r="AZ112" s="414"/>
      <c r="BA112" s="414"/>
      <c r="BB112" s="414"/>
      <c r="BC112" s="414"/>
      <c r="BD112" s="414"/>
      <c r="BE112" s="414"/>
      <c r="BF112" s="414"/>
      <c r="BG112" s="414"/>
      <c r="BH112" s="414"/>
      <c r="BI112" s="414"/>
      <c r="BJ112" s="414"/>
      <c r="BK112" s="414"/>
      <c r="BL112" s="414"/>
      <c r="BM112" s="414"/>
      <c r="BN112" s="414"/>
      <c r="BO112" s="37"/>
      <c r="BP112" s="53"/>
      <c r="CK112" s="403"/>
      <c r="CL112" s="403"/>
      <c r="CM112" s="403"/>
      <c r="CN112" s="403"/>
      <c r="CO112" s="403"/>
      <c r="CP112" s="403"/>
      <c r="CQ112" s="403"/>
      <c r="CR112" s="403"/>
      <c r="CS112" s="403"/>
      <c r="CT112" s="403"/>
    </row>
    <row r="113" spans="1:98" ht="7.5" customHeight="1">
      <c r="A113" s="23"/>
      <c r="B113" s="37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40"/>
      <c r="BP113" s="53"/>
      <c r="CK113" s="403"/>
      <c r="CL113" s="403"/>
      <c r="CM113" s="403"/>
      <c r="CN113" s="403"/>
      <c r="CO113" s="403"/>
      <c r="CP113" s="403"/>
      <c r="CQ113" s="403"/>
      <c r="CR113" s="403"/>
      <c r="CS113" s="403"/>
      <c r="CT113" s="403"/>
    </row>
    <row r="114" spans="1:98" ht="7.5" customHeight="1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540" t="s">
        <v>110</v>
      </c>
      <c r="AS114" s="540"/>
      <c r="AT114" s="540"/>
      <c r="AU114" s="540"/>
      <c r="AV114" s="540"/>
      <c r="AW114" s="540"/>
      <c r="AX114" s="540"/>
      <c r="AY114" s="540"/>
      <c r="AZ114" s="540"/>
      <c r="BA114" s="540"/>
      <c r="BB114" s="540"/>
      <c r="BC114" s="540"/>
      <c r="BD114" s="540"/>
      <c r="BE114" s="540"/>
      <c r="BF114" s="540"/>
      <c r="BG114" s="540"/>
      <c r="BH114" s="540"/>
      <c r="BI114" s="540"/>
      <c r="BJ114" s="540"/>
      <c r="BK114" s="540"/>
      <c r="BL114" s="540"/>
      <c r="BM114" s="540"/>
      <c r="BN114" s="24"/>
      <c r="BO114" s="24"/>
      <c r="BP114" s="23"/>
      <c r="CK114" s="403"/>
      <c r="CL114" s="403"/>
      <c r="CM114" s="403"/>
      <c r="CN114" s="403"/>
      <c r="CO114" s="403"/>
      <c r="CP114" s="403"/>
      <c r="CQ114" s="403"/>
      <c r="CR114" s="403"/>
      <c r="CS114" s="403"/>
      <c r="CT114" s="403"/>
    </row>
    <row r="115" spans="1:98" ht="7.5" customHeight="1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540"/>
      <c r="AS115" s="540"/>
      <c r="AT115" s="540"/>
      <c r="AU115" s="540"/>
      <c r="AV115" s="540"/>
      <c r="AW115" s="540"/>
      <c r="AX115" s="540"/>
      <c r="AY115" s="540"/>
      <c r="AZ115" s="540"/>
      <c r="BA115" s="540"/>
      <c r="BB115" s="540"/>
      <c r="BC115" s="540"/>
      <c r="BD115" s="540"/>
      <c r="BE115" s="540"/>
      <c r="BF115" s="540"/>
      <c r="BG115" s="540"/>
      <c r="BH115" s="540"/>
      <c r="BI115" s="540"/>
      <c r="BJ115" s="540"/>
      <c r="BK115" s="540"/>
      <c r="BL115" s="540"/>
      <c r="BM115" s="540"/>
      <c r="BN115" s="24"/>
      <c r="BO115" s="24"/>
      <c r="BP115" s="23"/>
    </row>
    <row r="116" spans="1:98" ht="7.5" customHeight="1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3"/>
    </row>
  </sheetData>
  <mergeCells count="136">
    <mergeCell ref="BL106:BN107"/>
    <mergeCell ref="D109:AJ110"/>
    <mergeCell ref="AO109:BN110"/>
    <mergeCell ref="D111:AJ112"/>
    <mergeCell ref="AO111:BN112"/>
    <mergeCell ref="AR114:BM115"/>
    <mergeCell ref="AY103:BA104"/>
    <mergeCell ref="BB103:BE104"/>
    <mergeCell ref="BF103:BN104"/>
    <mergeCell ref="D106:F107"/>
    <mergeCell ref="G106:Q107"/>
    <mergeCell ref="R106:T107"/>
    <mergeCell ref="U106:AE107"/>
    <mergeCell ref="AM106:AW107"/>
    <mergeCell ref="AX106:AZ107"/>
    <mergeCell ref="BA106:BK107"/>
    <mergeCell ref="C96:BO97"/>
    <mergeCell ref="C98:BO99"/>
    <mergeCell ref="S100:AY101"/>
    <mergeCell ref="D103:T104"/>
    <mergeCell ref="U103:X104"/>
    <mergeCell ref="Y103:AB104"/>
    <mergeCell ref="AC103:AG104"/>
    <mergeCell ref="AH103:AK104"/>
    <mergeCell ref="AQ103:AS104"/>
    <mergeCell ref="AT103:AX104"/>
    <mergeCell ref="BA87:BK88"/>
    <mergeCell ref="BL87:BN88"/>
    <mergeCell ref="D90:AJ91"/>
    <mergeCell ref="AO90:BN91"/>
    <mergeCell ref="D92:AJ93"/>
    <mergeCell ref="AO92:BN93"/>
    <mergeCell ref="AT84:AX85"/>
    <mergeCell ref="AY84:BA85"/>
    <mergeCell ref="BB84:BE85"/>
    <mergeCell ref="BF84:BN85"/>
    <mergeCell ref="D87:F88"/>
    <mergeCell ref="G87:Q88"/>
    <mergeCell ref="R87:T88"/>
    <mergeCell ref="U87:AE88"/>
    <mergeCell ref="AM87:AW88"/>
    <mergeCell ref="AX87:AZ88"/>
    <mergeCell ref="D84:T85"/>
    <mergeCell ref="U84:X85"/>
    <mergeCell ref="Y84:AB85"/>
    <mergeCell ref="AC84:AG85"/>
    <mergeCell ref="AH84:AK85"/>
    <mergeCell ref="AQ84:AS85"/>
    <mergeCell ref="D73:AD74"/>
    <mergeCell ref="AE73:AS74"/>
    <mergeCell ref="AT73:BN74"/>
    <mergeCell ref="C77:BO78"/>
    <mergeCell ref="C79:BO80"/>
    <mergeCell ref="P81:BB82"/>
    <mergeCell ref="D67:U68"/>
    <mergeCell ref="AF67:AI68"/>
    <mergeCell ref="AJ67:AM68"/>
    <mergeCell ref="AN67:AR68"/>
    <mergeCell ref="BE67:BN68"/>
    <mergeCell ref="D70:R71"/>
    <mergeCell ref="AF70:AI71"/>
    <mergeCell ref="AJ70:AM71"/>
    <mergeCell ref="AN70:AR71"/>
    <mergeCell ref="BE70:BN71"/>
    <mergeCell ref="C59:BO60"/>
    <mergeCell ref="P61:BB62"/>
    <mergeCell ref="D64:O65"/>
    <mergeCell ref="AF64:AI65"/>
    <mergeCell ref="AJ64:AM65"/>
    <mergeCell ref="AN64:AR65"/>
    <mergeCell ref="BG64:BN65"/>
    <mergeCell ref="D52:I53"/>
    <mergeCell ref="J52:BI53"/>
    <mergeCell ref="BJ52:BN53"/>
    <mergeCell ref="D55:J56"/>
    <mergeCell ref="K55:BI56"/>
    <mergeCell ref="BJ55:BN56"/>
    <mergeCell ref="D46:H47"/>
    <mergeCell ref="I46:BJ47"/>
    <mergeCell ref="BK46:BN47"/>
    <mergeCell ref="D49:H50"/>
    <mergeCell ref="I49:S50"/>
    <mergeCell ref="T49:U50"/>
    <mergeCell ref="V49:AT50"/>
    <mergeCell ref="AU49:AW50"/>
    <mergeCell ref="AX49:BG50"/>
    <mergeCell ref="BH49:BN50"/>
    <mergeCell ref="Y37:AT38"/>
    <mergeCell ref="D40:G41"/>
    <mergeCell ref="H40:BJ41"/>
    <mergeCell ref="BK40:BN41"/>
    <mergeCell ref="N43:Z44"/>
    <mergeCell ref="AA43:AR44"/>
    <mergeCell ref="AS43:AZ44"/>
    <mergeCell ref="D25:M26"/>
    <mergeCell ref="N25:BE26"/>
    <mergeCell ref="BF25:BN26"/>
    <mergeCell ref="N19:BG20"/>
    <mergeCell ref="BH19:BN20"/>
    <mergeCell ref="BR19:CC20"/>
    <mergeCell ref="BR25:CC26"/>
    <mergeCell ref="D28:I29"/>
    <mergeCell ref="J28:BI29"/>
    <mergeCell ref="BJ28:BN29"/>
    <mergeCell ref="E31:BM32"/>
    <mergeCell ref="C35:BO36"/>
    <mergeCell ref="F22:H23"/>
    <mergeCell ref="Q22:Y23"/>
    <mergeCell ref="Z22:AO23"/>
    <mergeCell ref="AP22:AW23"/>
    <mergeCell ref="BJ22:BL23"/>
    <mergeCell ref="BR22:CC23"/>
    <mergeCell ref="CK36:CT114"/>
    <mergeCell ref="BR7:CC8"/>
    <mergeCell ref="C8:N9"/>
    <mergeCell ref="O8:T9"/>
    <mergeCell ref="U8:Z9"/>
    <mergeCell ref="BR9:CC10"/>
    <mergeCell ref="D10:Y11"/>
    <mergeCell ref="BR11:CC12"/>
    <mergeCell ref="C1:Z2"/>
    <mergeCell ref="AM1:BO3"/>
    <mergeCell ref="BR2:CC3"/>
    <mergeCell ref="C3:Z4"/>
    <mergeCell ref="AM4:BO5"/>
    <mergeCell ref="BR5:CC6"/>
    <mergeCell ref="C6:G7"/>
    <mergeCell ref="H6:V7"/>
    <mergeCell ref="W6:Z7"/>
    <mergeCell ref="AM6:BO7"/>
    <mergeCell ref="BR13:CC14"/>
    <mergeCell ref="C14:BO15"/>
    <mergeCell ref="BR15:CC16"/>
    <mergeCell ref="Y16:AT17"/>
    <mergeCell ref="BR17:CC18"/>
    <mergeCell ref="D19:M20"/>
  </mergeCells>
  <pageMargins left="0.39370078740157483" right="0.39370078740157483" top="0.19685039370078741" bottom="0.19685039370078741" header="0.51181102362204722" footer="0.51181102362204722"/>
  <pageSetup paperSize="9" scale="97" orientation="portrait" cellComments="atEnd" horizontalDpi="36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4" name="Drop Down 13">
              <controlPr defaultSize="0" autoLine="0" autoPict="0">
                <anchor moveWithCells="1">
                  <from>
                    <xdr:col>82</xdr:col>
                    <xdr:colOff>57150</xdr:colOff>
                    <xdr:row>19</xdr:row>
                    <xdr:rowOff>57150</xdr:rowOff>
                  </from>
                  <to>
                    <xdr:col>99</xdr:col>
                    <xdr:colOff>47625</xdr:colOff>
                    <xdr:row>23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tabColor rgb="FF002060"/>
  </sheetPr>
  <dimension ref="A1:DG75"/>
  <sheetViews>
    <sheetView view="pageBreakPreview" topLeftCell="B1" zoomScaleSheetLayoutView="100" workbookViewId="0"/>
  </sheetViews>
  <sheetFormatPr baseColWidth="10" defaultColWidth="1.42578125" defaultRowHeight="7.5" customHeight="1"/>
  <cols>
    <col min="1" max="1" width="0.140625" style="74" hidden="1" customWidth="1"/>
    <col min="2" max="256" width="1.42578125" style="74"/>
    <col min="257" max="257" width="0" style="74" hidden="1" customWidth="1"/>
    <col min="258" max="512" width="1.42578125" style="74"/>
    <col min="513" max="513" width="0" style="74" hidden="1" customWidth="1"/>
    <col min="514" max="768" width="1.42578125" style="74"/>
    <col min="769" max="769" width="0" style="74" hidden="1" customWidth="1"/>
    <col min="770" max="1024" width="1.42578125" style="74"/>
    <col min="1025" max="1025" width="0" style="74" hidden="1" customWidth="1"/>
    <col min="1026" max="1280" width="1.42578125" style="74"/>
    <col min="1281" max="1281" width="0" style="74" hidden="1" customWidth="1"/>
    <col min="1282" max="1536" width="1.42578125" style="74"/>
    <col min="1537" max="1537" width="0" style="74" hidden="1" customWidth="1"/>
    <col min="1538" max="1792" width="1.42578125" style="74"/>
    <col min="1793" max="1793" width="0" style="74" hidden="1" customWidth="1"/>
    <col min="1794" max="2048" width="1.42578125" style="74"/>
    <col min="2049" max="2049" width="0" style="74" hidden="1" customWidth="1"/>
    <col min="2050" max="2304" width="1.42578125" style="74"/>
    <col min="2305" max="2305" width="0" style="74" hidden="1" customWidth="1"/>
    <col min="2306" max="2560" width="1.42578125" style="74"/>
    <col min="2561" max="2561" width="0" style="74" hidden="1" customWidth="1"/>
    <col min="2562" max="2816" width="1.42578125" style="74"/>
    <col min="2817" max="2817" width="0" style="74" hidden="1" customWidth="1"/>
    <col min="2818" max="3072" width="1.42578125" style="74"/>
    <col min="3073" max="3073" width="0" style="74" hidden="1" customWidth="1"/>
    <col min="3074" max="3328" width="1.42578125" style="74"/>
    <col min="3329" max="3329" width="0" style="74" hidden="1" customWidth="1"/>
    <col min="3330" max="3584" width="1.42578125" style="74"/>
    <col min="3585" max="3585" width="0" style="74" hidden="1" customWidth="1"/>
    <col min="3586" max="3840" width="1.42578125" style="74"/>
    <col min="3841" max="3841" width="0" style="74" hidden="1" customWidth="1"/>
    <col min="3842" max="4096" width="1.42578125" style="74"/>
    <col min="4097" max="4097" width="0" style="74" hidden="1" customWidth="1"/>
    <col min="4098" max="4352" width="1.42578125" style="74"/>
    <col min="4353" max="4353" width="0" style="74" hidden="1" customWidth="1"/>
    <col min="4354" max="4608" width="1.42578125" style="74"/>
    <col min="4609" max="4609" width="0" style="74" hidden="1" customWidth="1"/>
    <col min="4610" max="4864" width="1.42578125" style="74"/>
    <col min="4865" max="4865" width="0" style="74" hidden="1" customWidth="1"/>
    <col min="4866" max="5120" width="1.42578125" style="74"/>
    <col min="5121" max="5121" width="0" style="74" hidden="1" customWidth="1"/>
    <col min="5122" max="5376" width="1.42578125" style="74"/>
    <col min="5377" max="5377" width="0" style="74" hidden="1" customWidth="1"/>
    <col min="5378" max="5632" width="1.42578125" style="74"/>
    <col min="5633" max="5633" width="0" style="74" hidden="1" customWidth="1"/>
    <col min="5634" max="5888" width="1.42578125" style="74"/>
    <col min="5889" max="5889" width="0" style="74" hidden="1" customWidth="1"/>
    <col min="5890" max="6144" width="1.42578125" style="74"/>
    <col min="6145" max="6145" width="0" style="74" hidden="1" customWidth="1"/>
    <col min="6146" max="6400" width="1.42578125" style="74"/>
    <col min="6401" max="6401" width="0" style="74" hidden="1" customWidth="1"/>
    <col min="6402" max="6656" width="1.42578125" style="74"/>
    <col min="6657" max="6657" width="0" style="74" hidden="1" customWidth="1"/>
    <col min="6658" max="6912" width="1.42578125" style="74"/>
    <col min="6913" max="6913" width="0" style="74" hidden="1" customWidth="1"/>
    <col min="6914" max="7168" width="1.42578125" style="74"/>
    <col min="7169" max="7169" width="0" style="74" hidden="1" customWidth="1"/>
    <col min="7170" max="7424" width="1.42578125" style="74"/>
    <col min="7425" max="7425" width="0" style="74" hidden="1" customWidth="1"/>
    <col min="7426" max="7680" width="1.42578125" style="74"/>
    <col min="7681" max="7681" width="0" style="74" hidden="1" customWidth="1"/>
    <col min="7682" max="7936" width="1.42578125" style="74"/>
    <col min="7937" max="7937" width="0" style="74" hidden="1" customWidth="1"/>
    <col min="7938" max="8192" width="1.42578125" style="74"/>
    <col min="8193" max="8193" width="0" style="74" hidden="1" customWidth="1"/>
    <col min="8194" max="8448" width="1.42578125" style="74"/>
    <col min="8449" max="8449" width="0" style="74" hidden="1" customWidth="1"/>
    <col min="8450" max="8704" width="1.42578125" style="74"/>
    <col min="8705" max="8705" width="0" style="74" hidden="1" customWidth="1"/>
    <col min="8706" max="8960" width="1.42578125" style="74"/>
    <col min="8961" max="8961" width="0" style="74" hidden="1" customWidth="1"/>
    <col min="8962" max="9216" width="1.42578125" style="74"/>
    <col min="9217" max="9217" width="0" style="74" hidden="1" customWidth="1"/>
    <col min="9218" max="9472" width="1.42578125" style="74"/>
    <col min="9473" max="9473" width="0" style="74" hidden="1" customWidth="1"/>
    <col min="9474" max="9728" width="1.42578125" style="74"/>
    <col min="9729" max="9729" width="0" style="74" hidden="1" customWidth="1"/>
    <col min="9730" max="9984" width="1.42578125" style="74"/>
    <col min="9985" max="9985" width="0" style="74" hidden="1" customWidth="1"/>
    <col min="9986" max="10240" width="1.42578125" style="74"/>
    <col min="10241" max="10241" width="0" style="74" hidden="1" customWidth="1"/>
    <col min="10242" max="10496" width="1.42578125" style="74"/>
    <col min="10497" max="10497" width="0" style="74" hidden="1" customWidth="1"/>
    <col min="10498" max="10752" width="1.42578125" style="74"/>
    <col min="10753" max="10753" width="0" style="74" hidden="1" customWidth="1"/>
    <col min="10754" max="11008" width="1.42578125" style="74"/>
    <col min="11009" max="11009" width="0" style="74" hidden="1" customWidth="1"/>
    <col min="11010" max="11264" width="1.42578125" style="74"/>
    <col min="11265" max="11265" width="0" style="74" hidden="1" customWidth="1"/>
    <col min="11266" max="11520" width="1.42578125" style="74"/>
    <col min="11521" max="11521" width="0" style="74" hidden="1" customWidth="1"/>
    <col min="11522" max="11776" width="1.42578125" style="74"/>
    <col min="11777" max="11777" width="0" style="74" hidden="1" customWidth="1"/>
    <col min="11778" max="12032" width="1.42578125" style="74"/>
    <col min="12033" max="12033" width="0" style="74" hidden="1" customWidth="1"/>
    <col min="12034" max="12288" width="1.42578125" style="74"/>
    <col min="12289" max="12289" width="0" style="74" hidden="1" customWidth="1"/>
    <col min="12290" max="12544" width="1.42578125" style="74"/>
    <col min="12545" max="12545" width="0" style="74" hidden="1" customWidth="1"/>
    <col min="12546" max="12800" width="1.42578125" style="74"/>
    <col min="12801" max="12801" width="0" style="74" hidden="1" customWidth="1"/>
    <col min="12802" max="13056" width="1.42578125" style="74"/>
    <col min="13057" max="13057" width="0" style="74" hidden="1" customWidth="1"/>
    <col min="13058" max="13312" width="1.42578125" style="74"/>
    <col min="13313" max="13313" width="0" style="74" hidden="1" customWidth="1"/>
    <col min="13314" max="13568" width="1.42578125" style="74"/>
    <col min="13569" max="13569" width="0" style="74" hidden="1" customWidth="1"/>
    <col min="13570" max="13824" width="1.42578125" style="74"/>
    <col min="13825" max="13825" width="0" style="74" hidden="1" customWidth="1"/>
    <col min="13826" max="14080" width="1.42578125" style="74"/>
    <col min="14081" max="14081" width="0" style="74" hidden="1" customWidth="1"/>
    <col min="14082" max="14336" width="1.42578125" style="74"/>
    <col min="14337" max="14337" width="0" style="74" hidden="1" customWidth="1"/>
    <col min="14338" max="14592" width="1.42578125" style="74"/>
    <col min="14593" max="14593" width="0" style="74" hidden="1" customWidth="1"/>
    <col min="14594" max="14848" width="1.42578125" style="74"/>
    <col min="14849" max="14849" width="0" style="74" hidden="1" customWidth="1"/>
    <col min="14850" max="15104" width="1.42578125" style="74"/>
    <col min="15105" max="15105" width="0" style="74" hidden="1" customWidth="1"/>
    <col min="15106" max="15360" width="1.42578125" style="74"/>
    <col min="15361" max="15361" width="0" style="74" hidden="1" customWidth="1"/>
    <col min="15362" max="15616" width="1.42578125" style="74"/>
    <col min="15617" max="15617" width="0" style="74" hidden="1" customWidth="1"/>
    <col min="15618" max="15872" width="1.42578125" style="74"/>
    <col min="15873" max="15873" width="0" style="74" hidden="1" customWidth="1"/>
    <col min="15874" max="16128" width="1.42578125" style="74"/>
    <col min="16129" max="16129" width="0" style="74" hidden="1" customWidth="1"/>
    <col min="16130" max="16384" width="1.42578125" style="74"/>
  </cols>
  <sheetData>
    <row r="1" spans="1:111" ht="7.5" customHeight="1">
      <c r="A1" s="72"/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2"/>
      <c r="CX1" s="575" t="s">
        <v>157</v>
      </c>
      <c r="CY1" s="575"/>
      <c r="CZ1" s="575"/>
      <c r="DA1" s="575"/>
      <c r="DB1" s="575"/>
      <c r="DC1" s="575"/>
      <c r="DD1" s="575"/>
      <c r="DE1" s="575"/>
      <c r="DF1" s="575"/>
      <c r="DG1" s="575"/>
    </row>
    <row r="2" spans="1:111" ht="7.5" customHeight="1">
      <c r="A2" s="72"/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576" t="s">
        <v>113</v>
      </c>
      <c r="AJ2" s="576"/>
      <c r="AK2" s="576"/>
      <c r="AL2" s="576"/>
      <c r="AM2" s="576"/>
      <c r="AN2" s="576"/>
      <c r="AO2" s="576"/>
      <c r="AP2" s="576"/>
      <c r="AQ2" s="576"/>
      <c r="AR2" s="576"/>
      <c r="AS2" s="576"/>
      <c r="AT2" s="576"/>
      <c r="AU2" s="576"/>
      <c r="AV2" s="576"/>
      <c r="AW2" s="576"/>
      <c r="AX2" s="576"/>
      <c r="AY2" s="576"/>
      <c r="AZ2" s="576"/>
      <c r="BA2" s="576"/>
      <c r="BB2" s="576"/>
      <c r="BC2" s="576"/>
      <c r="BD2" s="576"/>
      <c r="BE2" s="576"/>
      <c r="BF2" s="576"/>
      <c r="BG2" s="576"/>
      <c r="BH2" s="576"/>
      <c r="BI2" s="576"/>
      <c r="BJ2" s="576"/>
      <c r="BK2" s="576"/>
      <c r="BL2" s="576"/>
      <c r="BM2" s="576"/>
      <c r="BN2" s="576"/>
      <c r="BO2" s="576"/>
      <c r="BP2" s="576"/>
      <c r="BQ2" s="576"/>
      <c r="BR2" s="576"/>
      <c r="BS2" s="576"/>
      <c r="BT2" s="576"/>
      <c r="BU2" s="576"/>
      <c r="BV2" s="576"/>
      <c r="BW2" s="576"/>
      <c r="BX2" s="576"/>
      <c r="BY2" s="576"/>
      <c r="BZ2" s="576"/>
      <c r="CA2" s="576"/>
      <c r="CB2" s="576"/>
      <c r="CC2" s="576"/>
      <c r="CD2" s="576"/>
      <c r="CE2" s="576"/>
      <c r="CF2" s="576"/>
      <c r="CG2" s="576"/>
      <c r="CH2" s="576"/>
      <c r="CI2" s="576"/>
      <c r="CJ2" s="576"/>
      <c r="CK2" s="576"/>
      <c r="CL2" s="576"/>
      <c r="CM2" s="576"/>
      <c r="CN2" s="576"/>
      <c r="CO2" s="576"/>
      <c r="CP2" s="576"/>
      <c r="CQ2" s="576"/>
      <c r="CR2" s="576"/>
      <c r="CS2" s="576"/>
      <c r="CT2" s="576"/>
      <c r="CU2" s="72"/>
      <c r="CX2" s="575"/>
      <c r="CY2" s="575"/>
      <c r="CZ2" s="575"/>
      <c r="DA2" s="575"/>
      <c r="DB2" s="575"/>
      <c r="DC2" s="575"/>
      <c r="DD2" s="575"/>
      <c r="DE2" s="575"/>
      <c r="DF2" s="575"/>
      <c r="DG2" s="575"/>
    </row>
    <row r="3" spans="1:111" ht="7.5" customHeight="1">
      <c r="A3" s="72"/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576"/>
      <c r="AJ3" s="576"/>
      <c r="AK3" s="576"/>
      <c r="AL3" s="576"/>
      <c r="AM3" s="576"/>
      <c r="AN3" s="576"/>
      <c r="AO3" s="576"/>
      <c r="AP3" s="576"/>
      <c r="AQ3" s="576"/>
      <c r="AR3" s="576"/>
      <c r="AS3" s="576"/>
      <c r="AT3" s="576"/>
      <c r="AU3" s="576"/>
      <c r="AV3" s="576"/>
      <c r="AW3" s="576"/>
      <c r="AX3" s="576"/>
      <c r="AY3" s="576"/>
      <c r="AZ3" s="576"/>
      <c r="BA3" s="576"/>
      <c r="BB3" s="576"/>
      <c r="BC3" s="576"/>
      <c r="BD3" s="576"/>
      <c r="BE3" s="576"/>
      <c r="BF3" s="576"/>
      <c r="BG3" s="576"/>
      <c r="BH3" s="576"/>
      <c r="BI3" s="576"/>
      <c r="BJ3" s="576"/>
      <c r="BK3" s="576"/>
      <c r="BL3" s="576"/>
      <c r="BM3" s="576"/>
      <c r="BN3" s="576"/>
      <c r="BO3" s="576"/>
      <c r="BP3" s="576"/>
      <c r="BQ3" s="576"/>
      <c r="BR3" s="576"/>
      <c r="BS3" s="576"/>
      <c r="BT3" s="576"/>
      <c r="BU3" s="576"/>
      <c r="BV3" s="576"/>
      <c r="BW3" s="576"/>
      <c r="BX3" s="576"/>
      <c r="BY3" s="576"/>
      <c r="BZ3" s="576"/>
      <c r="CA3" s="576"/>
      <c r="CB3" s="576"/>
      <c r="CC3" s="576"/>
      <c r="CD3" s="576"/>
      <c r="CE3" s="576"/>
      <c r="CF3" s="576"/>
      <c r="CG3" s="576"/>
      <c r="CH3" s="576"/>
      <c r="CI3" s="576"/>
      <c r="CJ3" s="576"/>
      <c r="CK3" s="576"/>
      <c r="CL3" s="576"/>
      <c r="CM3" s="576"/>
      <c r="CN3" s="576"/>
      <c r="CO3" s="576"/>
      <c r="CP3" s="576"/>
      <c r="CQ3" s="576"/>
      <c r="CR3" s="576"/>
      <c r="CS3" s="576"/>
      <c r="CT3" s="576"/>
      <c r="CU3" s="72"/>
      <c r="CX3" s="575"/>
      <c r="CY3" s="575"/>
      <c r="CZ3" s="575"/>
      <c r="DA3" s="575"/>
      <c r="DB3" s="575"/>
      <c r="DC3" s="575"/>
      <c r="DD3" s="575"/>
      <c r="DE3" s="575"/>
      <c r="DF3" s="575"/>
      <c r="DG3" s="575"/>
    </row>
    <row r="4" spans="1:111" ht="7.5" customHeight="1">
      <c r="A4" s="72"/>
      <c r="B4" s="72"/>
      <c r="C4" s="422" t="s">
        <v>114</v>
      </c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2"/>
      <c r="AJ4" s="422"/>
      <c r="AK4" s="422"/>
      <c r="AL4" s="422"/>
      <c r="AM4" s="422"/>
      <c r="AN4" s="422"/>
      <c r="AO4" s="422"/>
      <c r="AP4" s="422"/>
      <c r="AQ4" s="422"/>
      <c r="AR4" s="422"/>
      <c r="AS4" s="422"/>
      <c r="AT4" s="422"/>
      <c r="AU4" s="422"/>
      <c r="AV4" s="422"/>
      <c r="AW4" s="422"/>
      <c r="AX4" s="422"/>
      <c r="AY4" s="422"/>
      <c r="AZ4" s="422"/>
      <c r="BA4" s="422"/>
      <c r="BB4" s="422"/>
      <c r="BC4" s="422"/>
      <c r="BD4" s="422"/>
      <c r="BE4" s="422"/>
      <c r="BF4" s="422"/>
      <c r="BG4" s="422"/>
      <c r="BH4" s="422"/>
      <c r="BI4" s="422"/>
      <c r="BJ4" s="422"/>
      <c r="BK4" s="422"/>
      <c r="BL4" s="422"/>
      <c r="BM4" s="422"/>
      <c r="BN4" s="422"/>
      <c r="BO4" s="422"/>
      <c r="BP4" s="422"/>
      <c r="BQ4" s="422"/>
      <c r="BR4" s="422"/>
      <c r="BS4" s="422"/>
      <c r="BT4" s="422"/>
      <c r="BU4" s="422"/>
      <c r="BV4" s="422"/>
      <c r="BW4" s="422"/>
      <c r="BX4" s="422"/>
      <c r="BY4" s="422"/>
      <c r="BZ4" s="422"/>
      <c r="CA4" s="422"/>
      <c r="CB4" s="422"/>
      <c r="CC4" s="422"/>
      <c r="CD4" s="422"/>
      <c r="CE4" s="422"/>
      <c r="CF4" s="422"/>
      <c r="CG4" s="422"/>
      <c r="CH4" s="422"/>
      <c r="CI4" s="422"/>
      <c r="CJ4" s="422"/>
      <c r="CK4" s="422"/>
      <c r="CL4" s="422"/>
      <c r="CM4" s="422"/>
      <c r="CN4" s="422"/>
      <c r="CO4" s="422"/>
      <c r="CP4" s="422"/>
      <c r="CQ4" s="422"/>
      <c r="CR4" s="422"/>
      <c r="CS4" s="422"/>
      <c r="CT4" s="422"/>
      <c r="CU4" s="72"/>
      <c r="CX4" s="575"/>
      <c r="CY4" s="575"/>
      <c r="CZ4" s="575"/>
      <c r="DA4" s="575"/>
      <c r="DB4" s="575"/>
      <c r="DC4" s="575"/>
      <c r="DD4" s="575"/>
      <c r="DE4" s="575"/>
      <c r="DF4" s="575"/>
      <c r="DG4" s="575"/>
    </row>
    <row r="5" spans="1:111" ht="7.5" customHeight="1">
      <c r="A5" s="72"/>
      <c r="B5" s="72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2"/>
      <c r="AK5" s="422"/>
      <c r="AL5" s="422"/>
      <c r="AM5" s="422"/>
      <c r="AN5" s="422"/>
      <c r="AO5" s="422"/>
      <c r="AP5" s="422"/>
      <c r="AQ5" s="422"/>
      <c r="AR5" s="422"/>
      <c r="AS5" s="422"/>
      <c r="AT5" s="422"/>
      <c r="AU5" s="422"/>
      <c r="AV5" s="422"/>
      <c r="AW5" s="422"/>
      <c r="AX5" s="422"/>
      <c r="AY5" s="422"/>
      <c r="AZ5" s="422"/>
      <c r="BA5" s="422"/>
      <c r="BB5" s="422"/>
      <c r="BC5" s="422"/>
      <c r="BD5" s="422"/>
      <c r="BE5" s="422"/>
      <c r="BF5" s="422"/>
      <c r="BG5" s="422"/>
      <c r="BH5" s="422"/>
      <c r="BI5" s="422"/>
      <c r="BJ5" s="422"/>
      <c r="BK5" s="422"/>
      <c r="BL5" s="422"/>
      <c r="BM5" s="422"/>
      <c r="BN5" s="422"/>
      <c r="BO5" s="422"/>
      <c r="BP5" s="422"/>
      <c r="BQ5" s="422"/>
      <c r="BR5" s="422"/>
      <c r="BS5" s="422"/>
      <c r="BT5" s="422"/>
      <c r="BU5" s="422"/>
      <c r="BV5" s="422"/>
      <c r="BW5" s="422"/>
      <c r="BX5" s="422"/>
      <c r="BY5" s="422"/>
      <c r="BZ5" s="422"/>
      <c r="CA5" s="422"/>
      <c r="CB5" s="422"/>
      <c r="CC5" s="422"/>
      <c r="CD5" s="422"/>
      <c r="CE5" s="422"/>
      <c r="CF5" s="422"/>
      <c r="CG5" s="422"/>
      <c r="CH5" s="422"/>
      <c r="CI5" s="422"/>
      <c r="CJ5" s="422"/>
      <c r="CK5" s="422"/>
      <c r="CL5" s="422"/>
      <c r="CM5" s="422"/>
      <c r="CN5" s="422"/>
      <c r="CO5" s="422"/>
      <c r="CP5" s="422"/>
      <c r="CQ5" s="422"/>
      <c r="CR5" s="422"/>
      <c r="CS5" s="422"/>
      <c r="CT5" s="422"/>
      <c r="CU5" s="72"/>
      <c r="CX5" s="575"/>
      <c r="CY5" s="575"/>
      <c r="CZ5" s="575"/>
      <c r="DA5" s="575"/>
      <c r="DB5" s="575"/>
      <c r="DC5" s="575"/>
      <c r="DD5" s="575"/>
      <c r="DE5" s="575"/>
      <c r="DF5" s="575"/>
      <c r="DG5" s="575"/>
    </row>
    <row r="6" spans="1:111" ht="7.5" customHeight="1">
      <c r="A6" s="72"/>
      <c r="B6" s="72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3"/>
      <c r="CS6" s="73"/>
      <c r="CT6" s="73"/>
      <c r="CU6" s="72"/>
      <c r="CX6" s="575"/>
      <c r="CY6" s="575"/>
      <c r="CZ6" s="575"/>
      <c r="DA6" s="575"/>
      <c r="DB6" s="575"/>
      <c r="DC6" s="575"/>
      <c r="DD6" s="575"/>
      <c r="DE6" s="575"/>
      <c r="DF6" s="575"/>
      <c r="DG6" s="575"/>
    </row>
    <row r="7" spans="1:111" ht="9" customHeight="1">
      <c r="A7" s="72"/>
      <c r="B7" s="72"/>
      <c r="C7" s="577" t="s">
        <v>115</v>
      </c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9"/>
      <c r="U7" s="577" t="s">
        <v>116</v>
      </c>
      <c r="V7" s="578"/>
      <c r="W7" s="578"/>
      <c r="X7" s="578"/>
      <c r="Y7" s="578"/>
      <c r="Z7" s="578"/>
      <c r="AA7" s="578"/>
      <c r="AB7" s="578"/>
      <c r="AC7" s="578"/>
      <c r="AD7" s="578"/>
      <c r="AE7" s="578"/>
      <c r="AF7" s="578"/>
      <c r="AG7" s="578"/>
      <c r="AH7" s="578"/>
      <c r="AI7" s="578"/>
      <c r="AJ7" s="578"/>
      <c r="AK7" s="579"/>
      <c r="AL7" s="577" t="s">
        <v>117</v>
      </c>
      <c r="AM7" s="578"/>
      <c r="AN7" s="578"/>
      <c r="AO7" s="578"/>
      <c r="AP7" s="578"/>
      <c r="AQ7" s="578"/>
      <c r="AR7" s="578"/>
      <c r="AS7" s="578"/>
      <c r="AT7" s="578"/>
      <c r="AU7" s="578"/>
      <c r="AV7" s="578"/>
      <c r="AW7" s="578"/>
      <c r="AX7" s="578"/>
      <c r="AY7" s="578"/>
      <c r="AZ7" s="578"/>
      <c r="BA7" s="578"/>
      <c r="BB7" s="578"/>
      <c r="BC7" s="578"/>
      <c r="BD7" s="578"/>
      <c r="BE7" s="579"/>
      <c r="BF7" s="577" t="s">
        <v>118</v>
      </c>
      <c r="BG7" s="578"/>
      <c r="BH7" s="578"/>
      <c r="BI7" s="578"/>
      <c r="BJ7" s="578"/>
      <c r="BK7" s="578"/>
      <c r="BL7" s="578"/>
      <c r="BM7" s="578"/>
      <c r="BN7" s="578"/>
      <c r="BO7" s="578"/>
      <c r="BP7" s="578"/>
      <c r="BQ7" s="578"/>
      <c r="BR7" s="578"/>
      <c r="BS7" s="578"/>
      <c r="BT7" s="578"/>
      <c r="BU7" s="578"/>
      <c r="BV7" s="578"/>
      <c r="BW7" s="578"/>
      <c r="BX7" s="579"/>
      <c r="BY7" s="577" t="s">
        <v>119</v>
      </c>
      <c r="BZ7" s="578"/>
      <c r="CA7" s="578"/>
      <c r="CB7" s="578"/>
      <c r="CC7" s="578"/>
      <c r="CD7" s="578"/>
      <c r="CE7" s="578"/>
      <c r="CF7" s="578"/>
      <c r="CG7" s="578"/>
      <c r="CH7" s="578"/>
      <c r="CI7" s="578"/>
      <c r="CJ7" s="578"/>
      <c r="CK7" s="578"/>
      <c r="CL7" s="578"/>
      <c r="CM7" s="578"/>
      <c r="CN7" s="578"/>
      <c r="CO7" s="578"/>
      <c r="CP7" s="578"/>
      <c r="CQ7" s="578"/>
      <c r="CR7" s="578"/>
      <c r="CS7" s="578"/>
      <c r="CT7" s="579"/>
      <c r="CU7" s="72"/>
      <c r="CX7" s="575"/>
      <c r="CY7" s="575"/>
      <c r="CZ7" s="575"/>
      <c r="DA7" s="575"/>
      <c r="DB7" s="575"/>
      <c r="DC7" s="575"/>
      <c r="DD7" s="575"/>
      <c r="DE7" s="575"/>
      <c r="DF7" s="575"/>
      <c r="DG7" s="575"/>
    </row>
    <row r="8" spans="1:111" ht="9" customHeight="1">
      <c r="A8" s="72"/>
      <c r="B8" s="72"/>
      <c r="C8" s="545"/>
      <c r="D8" s="546"/>
      <c r="E8" s="546"/>
      <c r="F8" s="546"/>
      <c r="G8" s="546"/>
      <c r="H8" s="546"/>
      <c r="I8" s="546"/>
      <c r="J8" s="546"/>
      <c r="K8" s="546"/>
      <c r="L8" s="546"/>
      <c r="M8" s="546"/>
      <c r="N8" s="546"/>
      <c r="O8" s="546"/>
      <c r="P8" s="546"/>
      <c r="Q8" s="546"/>
      <c r="R8" s="546"/>
      <c r="S8" s="546"/>
      <c r="T8" s="547"/>
      <c r="U8" s="545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547"/>
      <c r="AL8" s="545"/>
      <c r="AM8" s="546"/>
      <c r="AN8" s="546"/>
      <c r="AO8" s="546"/>
      <c r="AP8" s="546"/>
      <c r="AQ8" s="546"/>
      <c r="AR8" s="546"/>
      <c r="AS8" s="546"/>
      <c r="AT8" s="546"/>
      <c r="AU8" s="546"/>
      <c r="AV8" s="546"/>
      <c r="AW8" s="546"/>
      <c r="AX8" s="546"/>
      <c r="AY8" s="546"/>
      <c r="AZ8" s="546"/>
      <c r="BA8" s="546"/>
      <c r="BB8" s="546"/>
      <c r="BC8" s="546"/>
      <c r="BD8" s="546"/>
      <c r="BE8" s="547"/>
      <c r="BF8" s="545"/>
      <c r="BG8" s="546"/>
      <c r="BH8" s="546"/>
      <c r="BI8" s="546"/>
      <c r="BJ8" s="546"/>
      <c r="BK8" s="546"/>
      <c r="BL8" s="546"/>
      <c r="BM8" s="546"/>
      <c r="BN8" s="546"/>
      <c r="BO8" s="546"/>
      <c r="BP8" s="546"/>
      <c r="BQ8" s="546"/>
      <c r="BR8" s="546"/>
      <c r="BS8" s="546"/>
      <c r="BT8" s="546"/>
      <c r="BU8" s="546"/>
      <c r="BV8" s="546"/>
      <c r="BW8" s="546"/>
      <c r="BX8" s="547"/>
      <c r="BY8" s="545"/>
      <c r="BZ8" s="546"/>
      <c r="CA8" s="546"/>
      <c r="CB8" s="546"/>
      <c r="CC8" s="546"/>
      <c r="CD8" s="546"/>
      <c r="CE8" s="546"/>
      <c r="CF8" s="546"/>
      <c r="CG8" s="546"/>
      <c r="CH8" s="546"/>
      <c r="CI8" s="546"/>
      <c r="CJ8" s="546"/>
      <c r="CK8" s="546"/>
      <c r="CL8" s="546"/>
      <c r="CM8" s="546"/>
      <c r="CN8" s="546"/>
      <c r="CO8" s="546"/>
      <c r="CP8" s="546"/>
      <c r="CQ8" s="546"/>
      <c r="CR8" s="546"/>
      <c r="CS8" s="546"/>
      <c r="CT8" s="547"/>
      <c r="CU8" s="72"/>
      <c r="CX8" s="575"/>
      <c r="CY8" s="575"/>
      <c r="CZ8" s="575"/>
      <c r="DA8" s="575"/>
      <c r="DB8" s="575"/>
      <c r="DC8" s="575"/>
      <c r="DD8" s="575"/>
      <c r="DE8" s="575"/>
      <c r="DF8" s="575"/>
      <c r="DG8" s="575"/>
    </row>
    <row r="9" spans="1:111" ht="9" customHeight="1">
      <c r="A9" s="72"/>
      <c r="B9" s="72"/>
      <c r="C9" s="545" t="s">
        <v>120</v>
      </c>
      <c r="D9" s="546"/>
      <c r="E9" s="546"/>
      <c r="F9" s="546"/>
      <c r="G9" s="546"/>
      <c r="H9" s="546"/>
      <c r="I9" s="546"/>
      <c r="J9" s="546"/>
      <c r="K9" s="546"/>
      <c r="L9" s="546"/>
      <c r="M9" s="546"/>
      <c r="N9" s="546"/>
      <c r="O9" s="546"/>
      <c r="P9" s="546"/>
      <c r="Q9" s="546"/>
      <c r="R9" s="546"/>
      <c r="S9" s="546"/>
      <c r="T9" s="547"/>
      <c r="U9" s="545" t="s">
        <v>121</v>
      </c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547"/>
      <c r="AL9" s="545" t="s">
        <v>122</v>
      </c>
      <c r="AM9" s="546"/>
      <c r="AN9" s="546"/>
      <c r="AO9" s="546"/>
      <c r="AP9" s="546"/>
      <c r="AQ9" s="546"/>
      <c r="AR9" s="546"/>
      <c r="AS9" s="546"/>
      <c r="AT9" s="546"/>
      <c r="AU9" s="546"/>
      <c r="AV9" s="546"/>
      <c r="AW9" s="546"/>
      <c r="AX9" s="546"/>
      <c r="AY9" s="546"/>
      <c r="AZ9" s="546"/>
      <c r="BA9" s="546"/>
      <c r="BB9" s="546"/>
      <c r="BC9" s="546"/>
      <c r="BD9" s="546"/>
      <c r="BE9" s="547"/>
      <c r="BF9" s="545" t="s">
        <v>123</v>
      </c>
      <c r="BG9" s="546"/>
      <c r="BH9" s="546"/>
      <c r="BI9" s="546"/>
      <c r="BJ9" s="546"/>
      <c r="BK9" s="546"/>
      <c r="BL9" s="546"/>
      <c r="BM9" s="546"/>
      <c r="BN9" s="546"/>
      <c r="BO9" s="546"/>
      <c r="BP9" s="546"/>
      <c r="BQ9" s="546"/>
      <c r="BR9" s="546"/>
      <c r="BS9" s="546"/>
      <c r="BT9" s="546"/>
      <c r="BU9" s="546"/>
      <c r="BV9" s="546"/>
      <c r="BW9" s="546"/>
      <c r="BX9" s="547"/>
      <c r="BY9" s="545" t="s">
        <v>124</v>
      </c>
      <c r="BZ9" s="546"/>
      <c r="CA9" s="546"/>
      <c r="CB9" s="546"/>
      <c r="CC9" s="546"/>
      <c r="CD9" s="546"/>
      <c r="CE9" s="546"/>
      <c r="CF9" s="546"/>
      <c r="CG9" s="546"/>
      <c r="CH9" s="546"/>
      <c r="CI9" s="546"/>
      <c r="CJ9" s="546"/>
      <c r="CK9" s="546"/>
      <c r="CL9" s="546"/>
      <c r="CM9" s="546"/>
      <c r="CN9" s="546"/>
      <c r="CO9" s="546"/>
      <c r="CP9" s="546"/>
      <c r="CQ9" s="546"/>
      <c r="CR9" s="546"/>
      <c r="CS9" s="546"/>
      <c r="CT9" s="547"/>
      <c r="CU9" s="72"/>
      <c r="CX9" s="575"/>
      <c r="CY9" s="575"/>
      <c r="CZ9" s="575"/>
      <c r="DA9" s="575"/>
      <c r="DB9" s="575"/>
      <c r="DC9" s="575"/>
      <c r="DD9" s="575"/>
      <c r="DE9" s="575"/>
      <c r="DF9" s="575"/>
      <c r="DG9" s="575"/>
    </row>
    <row r="10" spans="1:111" ht="9" customHeight="1">
      <c r="A10" s="72"/>
      <c r="B10" s="72"/>
      <c r="C10" s="548"/>
      <c r="D10" s="549"/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549"/>
      <c r="R10" s="549"/>
      <c r="S10" s="549"/>
      <c r="T10" s="550"/>
      <c r="U10" s="548"/>
      <c r="V10" s="549"/>
      <c r="W10" s="549"/>
      <c r="X10" s="549"/>
      <c r="Y10" s="549"/>
      <c r="Z10" s="549"/>
      <c r="AA10" s="549"/>
      <c r="AB10" s="549"/>
      <c r="AC10" s="549"/>
      <c r="AD10" s="549"/>
      <c r="AE10" s="549"/>
      <c r="AF10" s="549"/>
      <c r="AG10" s="549"/>
      <c r="AH10" s="549"/>
      <c r="AI10" s="549"/>
      <c r="AJ10" s="549"/>
      <c r="AK10" s="550"/>
      <c r="AL10" s="548"/>
      <c r="AM10" s="549"/>
      <c r="AN10" s="549"/>
      <c r="AO10" s="549"/>
      <c r="AP10" s="549"/>
      <c r="AQ10" s="549"/>
      <c r="AR10" s="549"/>
      <c r="AS10" s="549"/>
      <c r="AT10" s="549"/>
      <c r="AU10" s="549"/>
      <c r="AV10" s="549"/>
      <c r="AW10" s="549"/>
      <c r="AX10" s="549"/>
      <c r="AY10" s="549"/>
      <c r="AZ10" s="549"/>
      <c r="BA10" s="549"/>
      <c r="BB10" s="549"/>
      <c r="BC10" s="549"/>
      <c r="BD10" s="549"/>
      <c r="BE10" s="550"/>
      <c r="BF10" s="548"/>
      <c r="BG10" s="549"/>
      <c r="BH10" s="549"/>
      <c r="BI10" s="549"/>
      <c r="BJ10" s="549"/>
      <c r="BK10" s="549"/>
      <c r="BL10" s="549"/>
      <c r="BM10" s="549"/>
      <c r="BN10" s="549"/>
      <c r="BO10" s="549"/>
      <c r="BP10" s="549"/>
      <c r="BQ10" s="549"/>
      <c r="BR10" s="549"/>
      <c r="BS10" s="549"/>
      <c r="BT10" s="549"/>
      <c r="BU10" s="549"/>
      <c r="BV10" s="549"/>
      <c r="BW10" s="549"/>
      <c r="BX10" s="550"/>
      <c r="BY10" s="548"/>
      <c r="BZ10" s="549"/>
      <c r="CA10" s="549"/>
      <c r="CB10" s="549"/>
      <c r="CC10" s="549"/>
      <c r="CD10" s="549"/>
      <c r="CE10" s="549"/>
      <c r="CF10" s="549"/>
      <c r="CG10" s="549"/>
      <c r="CH10" s="549"/>
      <c r="CI10" s="549"/>
      <c r="CJ10" s="549"/>
      <c r="CK10" s="549"/>
      <c r="CL10" s="549"/>
      <c r="CM10" s="549"/>
      <c r="CN10" s="549"/>
      <c r="CO10" s="549"/>
      <c r="CP10" s="549"/>
      <c r="CQ10" s="549"/>
      <c r="CR10" s="549"/>
      <c r="CS10" s="549"/>
      <c r="CT10" s="550"/>
      <c r="CU10" s="72"/>
      <c r="CX10" s="575"/>
      <c r="CY10" s="575"/>
      <c r="CZ10" s="575"/>
      <c r="DA10" s="575"/>
      <c r="DB10" s="575"/>
      <c r="DC10" s="575"/>
      <c r="DD10" s="575"/>
      <c r="DE10" s="575"/>
      <c r="DF10" s="575"/>
      <c r="DG10" s="575"/>
    </row>
    <row r="11" spans="1:111" ht="7.5" customHeight="1">
      <c r="A11" s="72"/>
      <c r="B11" s="72"/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8"/>
      <c r="U11" s="76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8"/>
      <c r="AL11" s="76"/>
      <c r="AM11" s="77"/>
      <c r="AN11" s="77"/>
      <c r="AO11" s="77"/>
      <c r="AP11" s="77"/>
      <c r="AQ11" s="77"/>
      <c r="AR11" s="77"/>
      <c r="AS11" s="79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8"/>
      <c r="BF11" s="76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8"/>
      <c r="BY11" s="76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8"/>
      <c r="CU11" s="72"/>
      <c r="CX11" s="575"/>
      <c r="CY11" s="575"/>
      <c r="CZ11" s="575"/>
      <c r="DA11" s="575"/>
      <c r="DB11" s="575"/>
      <c r="DC11" s="575"/>
      <c r="DD11" s="575"/>
      <c r="DE11" s="575"/>
      <c r="DF11" s="575"/>
      <c r="DG11" s="575"/>
    </row>
    <row r="12" spans="1:111" ht="9" customHeight="1">
      <c r="A12" s="72"/>
      <c r="B12" s="72"/>
      <c r="C12" s="551">
        <f t="shared" ref="C12" ca="1" si="0">DATE(YEAR(C14),MONTH(C14)-1,DAY(C14))</f>
        <v>43422</v>
      </c>
      <c r="D12" s="552"/>
      <c r="E12" s="552"/>
      <c r="F12" s="552"/>
      <c r="G12" s="552"/>
      <c r="H12" s="552"/>
      <c r="I12" s="552"/>
      <c r="J12" s="552"/>
      <c r="K12" s="552"/>
      <c r="L12" s="552"/>
      <c r="M12" s="552"/>
      <c r="N12" s="552"/>
      <c r="O12" s="552"/>
      <c r="P12" s="552"/>
      <c r="Q12" s="552"/>
      <c r="R12" s="552"/>
      <c r="S12" s="552"/>
      <c r="T12" s="553"/>
      <c r="U12" s="557" t="s">
        <v>125</v>
      </c>
      <c r="V12" s="558"/>
      <c r="W12" s="558"/>
      <c r="X12" s="558"/>
      <c r="Y12" s="558"/>
      <c r="Z12" s="558"/>
      <c r="AA12" s="558"/>
      <c r="AB12" s="558"/>
      <c r="AC12" s="558"/>
      <c r="AD12" s="558"/>
      <c r="AE12" s="558"/>
      <c r="AF12" s="558"/>
      <c r="AG12" s="558"/>
      <c r="AH12" s="558"/>
      <c r="AI12" s="558"/>
      <c r="AJ12" s="558"/>
      <c r="AK12" s="559"/>
      <c r="AL12" s="563" t="s">
        <v>126</v>
      </c>
      <c r="AM12" s="564"/>
      <c r="AN12" s="564"/>
      <c r="AO12" s="564"/>
      <c r="AP12" s="564"/>
      <c r="AQ12" s="564"/>
      <c r="AR12" s="564"/>
      <c r="AS12" s="564"/>
      <c r="AT12" s="564"/>
      <c r="AU12" s="564"/>
      <c r="AV12" s="564"/>
      <c r="AW12" s="564"/>
      <c r="AX12" s="564"/>
      <c r="AY12" s="564"/>
      <c r="AZ12" s="564"/>
      <c r="BA12" s="564"/>
      <c r="BB12" s="564"/>
      <c r="BC12" s="564"/>
      <c r="BD12" s="564"/>
      <c r="BE12" s="565"/>
      <c r="BF12" s="569">
        <f>ATS!BR22</f>
        <v>119469</v>
      </c>
      <c r="BG12" s="570"/>
      <c r="BH12" s="570"/>
      <c r="BI12" s="570"/>
      <c r="BJ12" s="570"/>
      <c r="BK12" s="570"/>
      <c r="BL12" s="570"/>
      <c r="BM12" s="570"/>
      <c r="BN12" s="570"/>
      <c r="BO12" s="570"/>
      <c r="BP12" s="570"/>
      <c r="BQ12" s="570"/>
      <c r="BR12" s="570"/>
      <c r="BS12" s="570"/>
      <c r="BT12" s="570"/>
      <c r="BU12" s="570"/>
      <c r="BV12" s="570"/>
      <c r="BW12" s="570"/>
      <c r="BX12" s="571"/>
      <c r="BY12" s="569">
        <f>ATS!BR25</f>
        <v>10752.21</v>
      </c>
      <c r="BZ12" s="570"/>
      <c r="CA12" s="570"/>
      <c r="CB12" s="570"/>
      <c r="CC12" s="570"/>
      <c r="CD12" s="570"/>
      <c r="CE12" s="570"/>
      <c r="CF12" s="570"/>
      <c r="CG12" s="570"/>
      <c r="CH12" s="570"/>
      <c r="CI12" s="570"/>
      <c r="CJ12" s="570"/>
      <c r="CK12" s="570"/>
      <c r="CL12" s="570"/>
      <c r="CM12" s="570"/>
      <c r="CN12" s="570"/>
      <c r="CO12" s="570"/>
      <c r="CP12" s="570"/>
      <c r="CQ12" s="570"/>
      <c r="CR12" s="570"/>
      <c r="CS12" s="570"/>
      <c r="CT12" s="571"/>
      <c r="CU12" s="72"/>
      <c r="CX12" s="575"/>
      <c r="CY12" s="575"/>
      <c r="CZ12" s="575"/>
      <c r="DA12" s="575"/>
      <c r="DB12" s="575"/>
      <c r="DC12" s="575"/>
      <c r="DD12" s="575"/>
      <c r="DE12" s="575"/>
      <c r="DF12" s="575"/>
      <c r="DG12" s="575"/>
    </row>
    <row r="13" spans="1:111" ht="9" customHeight="1">
      <c r="A13" s="72"/>
      <c r="B13" s="72"/>
      <c r="C13" s="554"/>
      <c r="D13" s="555"/>
      <c r="E13" s="555"/>
      <c r="F13" s="555"/>
      <c r="G13" s="555"/>
      <c r="H13" s="555"/>
      <c r="I13" s="555"/>
      <c r="J13" s="555"/>
      <c r="K13" s="555"/>
      <c r="L13" s="555"/>
      <c r="M13" s="555"/>
      <c r="N13" s="555"/>
      <c r="O13" s="555"/>
      <c r="P13" s="555"/>
      <c r="Q13" s="555"/>
      <c r="R13" s="555"/>
      <c r="S13" s="555"/>
      <c r="T13" s="556"/>
      <c r="U13" s="560"/>
      <c r="V13" s="561"/>
      <c r="W13" s="561"/>
      <c r="X13" s="561"/>
      <c r="Y13" s="561"/>
      <c r="Z13" s="561"/>
      <c r="AA13" s="561"/>
      <c r="AB13" s="561"/>
      <c r="AC13" s="561"/>
      <c r="AD13" s="561"/>
      <c r="AE13" s="561"/>
      <c r="AF13" s="561"/>
      <c r="AG13" s="561"/>
      <c r="AH13" s="561"/>
      <c r="AI13" s="561"/>
      <c r="AJ13" s="561"/>
      <c r="AK13" s="562"/>
      <c r="AL13" s="566"/>
      <c r="AM13" s="567"/>
      <c r="AN13" s="567"/>
      <c r="AO13" s="567"/>
      <c r="AP13" s="567"/>
      <c r="AQ13" s="567"/>
      <c r="AR13" s="567"/>
      <c r="AS13" s="567"/>
      <c r="AT13" s="567"/>
      <c r="AU13" s="567"/>
      <c r="AV13" s="567"/>
      <c r="AW13" s="567"/>
      <c r="AX13" s="567"/>
      <c r="AY13" s="567"/>
      <c r="AZ13" s="567"/>
      <c r="BA13" s="567"/>
      <c r="BB13" s="567"/>
      <c r="BC13" s="567"/>
      <c r="BD13" s="567"/>
      <c r="BE13" s="568"/>
      <c r="BF13" s="572"/>
      <c r="BG13" s="573"/>
      <c r="BH13" s="573"/>
      <c r="BI13" s="573"/>
      <c r="BJ13" s="573"/>
      <c r="BK13" s="573"/>
      <c r="BL13" s="573"/>
      <c r="BM13" s="573"/>
      <c r="BN13" s="573"/>
      <c r="BO13" s="573"/>
      <c r="BP13" s="573"/>
      <c r="BQ13" s="573"/>
      <c r="BR13" s="573"/>
      <c r="BS13" s="573"/>
      <c r="BT13" s="573"/>
      <c r="BU13" s="573"/>
      <c r="BV13" s="573"/>
      <c r="BW13" s="573"/>
      <c r="BX13" s="574"/>
      <c r="BY13" s="572"/>
      <c r="BZ13" s="573"/>
      <c r="CA13" s="573"/>
      <c r="CB13" s="573"/>
      <c r="CC13" s="573"/>
      <c r="CD13" s="573"/>
      <c r="CE13" s="573"/>
      <c r="CF13" s="573"/>
      <c r="CG13" s="573"/>
      <c r="CH13" s="573"/>
      <c r="CI13" s="573"/>
      <c r="CJ13" s="573"/>
      <c r="CK13" s="573"/>
      <c r="CL13" s="573"/>
      <c r="CM13" s="573"/>
      <c r="CN13" s="573"/>
      <c r="CO13" s="573"/>
      <c r="CP13" s="573"/>
      <c r="CQ13" s="573"/>
      <c r="CR13" s="573"/>
      <c r="CS13" s="573"/>
      <c r="CT13" s="574"/>
      <c r="CU13" s="72"/>
      <c r="CX13" s="575"/>
      <c r="CY13" s="575"/>
      <c r="CZ13" s="575"/>
      <c r="DA13" s="575"/>
      <c r="DB13" s="575"/>
      <c r="DC13" s="575"/>
      <c r="DD13" s="575"/>
      <c r="DE13" s="575"/>
      <c r="DF13" s="575"/>
      <c r="DG13" s="575"/>
    </row>
    <row r="14" spans="1:111" ht="9" customHeight="1">
      <c r="A14" s="72"/>
      <c r="B14" s="72"/>
      <c r="C14" s="551">
        <f t="shared" ref="C14" ca="1" si="1">DATE(YEAR(C16),MONTH(C16)-1,DAY(C16))</f>
        <v>43452</v>
      </c>
      <c r="D14" s="552"/>
      <c r="E14" s="552"/>
      <c r="F14" s="552"/>
      <c r="G14" s="552"/>
      <c r="H14" s="552"/>
      <c r="I14" s="552"/>
      <c r="J14" s="552"/>
      <c r="K14" s="552"/>
      <c r="L14" s="552"/>
      <c r="M14" s="552"/>
      <c r="N14" s="552"/>
      <c r="O14" s="552"/>
      <c r="P14" s="552"/>
      <c r="Q14" s="552"/>
      <c r="R14" s="552"/>
      <c r="S14" s="552"/>
      <c r="T14" s="553"/>
      <c r="U14" s="580" t="s">
        <v>125</v>
      </c>
      <c r="V14" s="581"/>
      <c r="W14" s="581"/>
      <c r="X14" s="581"/>
      <c r="Y14" s="581"/>
      <c r="Z14" s="581"/>
      <c r="AA14" s="581"/>
      <c r="AB14" s="581"/>
      <c r="AC14" s="581"/>
      <c r="AD14" s="581"/>
      <c r="AE14" s="581"/>
      <c r="AF14" s="581"/>
      <c r="AG14" s="581"/>
      <c r="AH14" s="581"/>
      <c r="AI14" s="581"/>
      <c r="AJ14" s="581"/>
      <c r="AK14" s="582"/>
      <c r="AL14" s="583" t="s">
        <v>126</v>
      </c>
      <c r="AM14" s="584"/>
      <c r="AN14" s="584"/>
      <c r="AO14" s="584"/>
      <c r="AP14" s="584"/>
      <c r="AQ14" s="584"/>
      <c r="AR14" s="584"/>
      <c r="AS14" s="584"/>
      <c r="AT14" s="584"/>
      <c r="AU14" s="584"/>
      <c r="AV14" s="584"/>
      <c r="AW14" s="584"/>
      <c r="AX14" s="584"/>
      <c r="AY14" s="584"/>
      <c r="AZ14" s="584"/>
      <c r="BA14" s="584"/>
      <c r="BB14" s="584"/>
      <c r="BC14" s="584"/>
      <c r="BD14" s="584"/>
      <c r="BE14" s="585"/>
      <c r="BF14" s="587">
        <f>BF12</f>
        <v>119469</v>
      </c>
      <c r="BG14" s="588"/>
      <c r="BH14" s="588"/>
      <c r="BI14" s="588"/>
      <c r="BJ14" s="588"/>
      <c r="BK14" s="588"/>
      <c r="BL14" s="588"/>
      <c r="BM14" s="588"/>
      <c r="BN14" s="588"/>
      <c r="BO14" s="588"/>
      <c r="BP14" s="588"/>
      <c r="BQ14" s="588"/>
      <c r="BR14" s="588"/>
      <c r="BS14" s="588"/>
      <c r="BT14" s="588"/>
      <c r="BU14" s="588"/>
      <c r="BV14" s="588"/>
      <c r="BW14" s="588"/>
      <c r="BX14" s="589"/>
      <c r="BY14" s="569">
        <f>BY12</f>
        <v>10752.21</v>
      </c>
      <c r="BZ14" s="570"/>
      <c r="CA14" s="570"/>
      <c r="CB14" s="570"/>
      <c r="CC14" s="570"/>
      <c r="CD14" s="570"/>
      <c r="CE14" s="570"/>
      <c r="CF14" s="570"/>
      <c r="CG14" s="570"/>
      <c r="CH14" s="570"/>
      <c r="CI14" s="570"/>
      <c r="CJ14" s="570"/>
      <c r="CK14" s="570"/>
      <c r="CL14" s="570"/>
      <c r="CM14" s="570"/>
      <c r="CN14" s="570"/>
      <c r="CO14" s="570"/>
      <c r="CP14" s="570"/>
      <c r="CQ14" s="570"/>
      <c r="CR14" s="570"/>
      <c r="CS14" s="570"/>
      <c r="CT14" s="571"/>
      <c r="CU14" s="72"/>
      <c r="CX14" s="575"/>
      <c r="CY14" s="575"/>
      <c r="CZ14" s="575"/>
      <c r="DA14" s="575"/>
      <c r="DB14" s="575"/>
      <c r="DC14" s="575"/>
      <c r="DD14" s="575"/>
      <c r="DE14" s="575"/>
      <c r="DF14" s="575"/>
      <c r="DG14" s="575"/>
    </row>
    <row r="15" spans="1:111" ht="9" customHeight="1">
      <c r="A15" s="72"/>
      <c r="B15" s="72"/>
      <c r="C15" s="554"/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55"/>
      <c r="R15" s="555"/>
      <c r="S15" s="555"/>
      <c r="T15" s="556"/>
      <c r="U15" s="580"/>
      <c r="V15" s="581"/>
      <c r="W15" s="581"/>
      <c r="X15" s="581"/>
      <c r="Y15" s="581"/>
      <c r="Z15" s="581"/>
      <c r="AA15" s="581"/>
      <c r="AB15" s="581"/>
      <c r="AC15" s="581"/>
      <c r="AD15" s="581"/>
      <c r="AE15" s="581"/>
      <c r="AF15" s="581"/>
      <c r="AG15" s="581"/>
      <c r="AH15" s="581"/>
      <c r="AI15" s="581"/>
      <c r="AJ15" s="581"/>
      <c r="AK15" s="582"/>
      <c r="AL15" s="586"/>
      <c r="AM15" s="584"/>
      <c r="AN15" s="584"/>
      <c r="AO15" s="584"/>
      <c r="AP15" s="584"/>
      <c r="AQ15" s="584"/>
      <c r="AR15" s="584"/>
      <c r="AS15" s="584"/>
      <c r="AT15" s="584"/>
      <c r="AU15" s="584"/>
      <c r="AV15" s="584"/>
      <c r="AW15" s="584"/>
      <c r="AX15" s="584"/>
      <c r="AY15" s="584"/>
      <c r="AZ15" s="584"/>
      <c r="BA15" s="584"/>
      <c r="BB15" s="584"/>
      <c r="BC15" s="584"/>
      <c r="BD15" s="584"/>
      <c r="BE15" s="585"/>
      <c r="BF15" s="587"/>
      <c r="BG15" s="588"/>
      <c r="BH15" s="588"/>
      <c r="BI15" s="588"/>
      <c r="BJ15" s="588"/>
      <c r="BK15" s="588"/>
      <c r="BL15" s="588"/>
      <c r="BM15" s="588"/>
      <c r="BN15" s="588"/>
      <c r="BO15" s="588"/>
      <c r="BP15" s="588"/>
      <c r="BQ15" s="588"/>
      <c r="BR15" s="588"/>
      <c r="BS15" s="588"/>
      <c r="BT15" s="588"/>
      <c r="BU15" s="588"/>
      <c r="BV15" s="588"/>
      <c r="BW15" s="588"/>
      <c r="BX15" s="589"/>
      <c r="BY15" s="572"/>
      <c r="BZ15" s="573"/>
      <c r="CA15" s="573"/>
      <c r="CB15" s="573"/>
      <c r="CC15" s="573"/>
      <c r="CD15" s="573"/>
      <c r="CE15" s="573"/>
      <c r="CF15" s="573"/>
      <c r="CG15" s="573"/>
      <c r="CH15" s="573"/>
      <c r="CI15" s="573"/>
      <c r="CJ15" s="573"/>
      <c r="CK15" s="573"/>
      <c r="CL15" s="573"/>
      <c r="CM15" s="573"/>
      <c r="CN15" s="573"/>
      <c r="CO15" s="573"/>
      <c r="CP15" s="573"/>
      <c r="CQ15" s="573"/>
      <c r="CR15" s="573"/>
      <c r="CS15" s="573"/>
      <c r="CT15" s="574"/>
      <c r="CU15" s="72"/>
      <c r="CX15" s="575"/>
      <c r="CY15" s="575"/>
      <c r="CZ15" s="575"/>
      <c r="DA15" s="575"/>
      <c r="DB15" s="575"/>
      <c r="DC15" s="575"/>
      <c r="DD15" s="575"/>
      <c r="DE15" s="575"/>
      <c r="DF15" s="575"/>
      <c r="DG15" s="575"/>
    </row>
    <row r="16" spans="1:111" ht="9" customHeight="1">
      <c r="A16" s="72"/>
      <c r="B16" s="72"/>
      <c r="C16" s="551">
        <f t="shared" ref="C16" ca="1" si="2">DATE(YEAR(C18),MONTH(C18)-1,DAY(C18))</f>
        <v>43483</v>
      </c>
      <c r="D16" s="552"/>
      <c r="E16" s="552"/>
      <c r="F16" s="552"/>
      <c r="G16" s="552"/>
      <c r="H16" s="552"/>
      <c r="I16" s="552"/>
      <c r="J16" s="552"/>
      <c r="K16" s="552"/>
      <c r="L16" s="552"/>
      <c r="M16" s="552"/>
      <c r="N16" s="552"/>
      <c r="O16" s="552"/>
      <c r="P16" s="552"/>
      <c r="Q16" s="552"/>
      <c r="R16" s="552"/>
      <c r="S16" s="552"/>
      <c r="T16" s="553"/>
      <c r="U16" s="557" t="s">
        <v>125</v>
      </c>
      <c r="V16" s="558"/>
      <c r="W16" s="558"/>
      <c r="X16" s="558"/>
      <c r="Y16" s="558"/>
      <c r="Z16" s="558"/>
      <c r="AA16" s="558"/>
      <c r="AB16" s="558"/>
      <c r="AC16" s="558"/>
      <c r="AD16" s="558"/>
      <c r="AE16" s="558"/>
      <c r="AF16" s="558"/>
      <c r="AG16" s="558"/>
      <c r="AH16" s="558"/>
      <c r="AI16" s="558"/>
      <c r="AJ16" s="558"/>
      <c r="AK16" s="559"/>
      <c r="AL16" s="563" t="s">
        <v>126</v>
      </c>
      <c r="AM16" s="564"/>
      <c r="AN16" s="564"/>
      <c r="AO16" s="564"/>
      <c r="AP16" s="564"/>
      <c r="AQ16" s="564"/>
      <c r="AR16" s="564"/>
      <c r="AS16" s="564"/>
      <c r="AT16" s="564"/>
      <c r="AU16" s="564"/>
      <c r="AV16" s="564"/>
      <c r="AW16" s="564"/>
      <c r="AX16" s="564"/>
      <c r="AY16" s="564"/>
      <c r="AZ16" s="564"/>
      <c r="BA16" s="564"/>
      <c r="BB16" s="564"/>
      <c r="BC16" s="564"/>
      <c r="BD16" s="564"/>
      <c r="BE16" s="565"/>
      <c r="BF16" s="569">
        <f>BF14</f>
        <v>119469</v>
      </c>
      <c r="BG16" s="570"/>
      <c r="BH16" s="570"/>
      <c r="BI16" s="570"/>
      <c r="BJ16" s="570"/>
      <c r="BK16" s="570"/>
      <c r="BL16" s="570"/>
      <c r="BM16" s="570"/>
      <c r="BN16" s="570"/>
      <c r="BO16" s="570"/>
      <c r="BP16" s="570"/>
      <c r="BQ16" s="570"/>
      <c r="BR16" s="570"/>
      <c r="BS16" s="570"/>
      <c r="BT16" s="570"/>
      <c r="BU16" s="570"/>
      <c r="BV16" s="570"/>
      <c r="BW16" s="570"/>
      <c r="BX16" s="571"/>
      <c r="BY16" s="569">
        <f>BY14</f>
        <v>10752.21</v>
      </c>
      <c r="BZ16" s="570"/>
      <c r="CA16" s="570"/>
      <c r="CB16" s="570"/>
      <c r="CC16" s="570"/>
      <c r="CD16" s="570"/>
      <c r="CE16" s="570"/>
      <c r="CF16" s="570"/>
      <c r="CG16" s="570"/>
      <c r="CH16" s="570"/>
      <c r="CI16" s="570"/>
      <c r="CJ16" s="570"/>
      <c r="CK16" s="570"/>
      <c r="CL16" s="570"/>
      <c r="CM16" s="570"/>
      <c r="CN16" s="570"/>
      <c r="CO16" s="570"/>
      <c r="CP16" s="570"/>
      <c r="CQ16" s="570"/>
      <c r="CR16" s="570"/>
      <c r="CS16" s="570"/>
      <c r="CT16" s="571"/>
      <c r="CU16" s="72"/>
      <c r="CX16" s="575"/>
      <c r="CY16" s="575"/>
      <c r="CZ16" s="575"/>
      <c r="DA16" s="575"/>
      <c r="DB16" s="575"/>
      <c r="DC16" s="575"/>
      <c r="DD16" s="575"/>
      <c r="DE16" s="575"/>
      <c r="DF16" s="575"/>
      <c r="DG16" s="575"/>
    </row>
    <row r="17" spans="1:111" ht="9" customHeight="1">
      <c r="A17" s="72"/>
      <c r="B17" s="72"/>
      <c r="C17" s="554"/>
      <c r="D17" s="555"/>
      <c r="E17" s="555"/>
      <c r="F17" s="555"/>
      <c r="G17" s="555"/>
      <c r="H17" s="555"/>
      <c r="I17" s="555"/>
      <c r="J17" s="555"/>
      <c r="K17" s="555"/>
      <c r="L17" s="555"/>
      <c r="M17" s="555"/>
      <c r="N17" s="555"/>
      <c r="O17" s="555"/>
      <c r="P17" s="555"/>
      <c r="Q17" s="555"/>
      <c r="R17" s="555"/>
      <c r="S17" s="555"/>
      <c r="T17" s="556"/>
      <c r="U17" s="560"/>
      <c r="V17" s="561"/>
      <c r="W17" s="561"/>
      <c r="X17" s="561"/>
      <c r="Y17" s="561"/>
      <c r="Z17" s="561"/>
      <c r="AA17" s="561"/>
      <c r="AB17" s="561"/>
      <c r="AC17" s="561"/>
      <c r="AD17" s="561"/>
      <c r="AE17" s="561"/>
      <c r="AF17" s="561"/>
      <c r="AG17" s="561"/>
      <c r="AH17" s="561"/>
      <c r="AI17" s="561"/>
      <c r="AJ17" s="561"/>
      <c r="AK17" s="562"/>
      <c r="AL17" s="566"/>
      <c r="AM17" s="567"/>
      <c r="AN17" s="567"/>
      <c r="AO17" s="567"/>
      <c r="AP17" s="567"/>
      <c r="AQ17" s="567"/>
      <c r="AR17" s="567"/>
      <c r="AS17" s="567"/>
      <c r="AT17" s="567"/>
      <c r="AU17" s="567"/>
      <c r="AV17" s="567"/>
      <c r="AW17" s="567"/>
      <c r="AX17" s="567"/>
      <c r="AY17" s="567"/>
      <c r="AZ17" s="567"/>
      <c r="BA17" s="567"/>
      <c r="BB17" s="567"/>
      <c r="BC17" s="567"/>
      <c r="BD17" s="567"/>
      <c r="BE17" s="568"/>
      <c r="BF17" s="572"/>
      <c r="BG17" s="573"/>
      <c r="BH17" s="573"/>
      <c r="BI17" s="573"/>
      <c r="BJ17" s="573"/>
      <c r="BK17" s="573"/>
      <c r="BL17" s="573"/>
      <c r="BM17" s="573"/>
      <c r="BN17" s="573"/>
      <c r="BO17" s="573"/>
      <c r="BP17" s="573"/>
      <c r="BQ17" s="573"/>
      <c r="BR17" s="573"/>
      <c r="BS17" s="573"/>
      <c r="BT17" s="573"/>
      <c r="BU17" s="573"/>
      <c r="BV17" s="573"/>
      <c r="BW17" s="573"/>
      <c r="BX17" s="574"/>
      <c r="BY17" s="572"/>
      <c r="BZ17" s="573"/>
      <c r="CA17" s="573"/>
      <c r="CB17" s="573"/>
      <c r="CC17" s="573"/>
      <c r="CD17" s="573"/>
      <c r="CE17" s="573"/>
      <c r="CF17" s="573"/>
      <c r="CG17" s="573"/>
      <c r="CH17" s="573"/>
      <c r="CI17" s="573"/>
      <c r="CJ17" s="573"/>
      <c r="CK17" s="573"/>
      <c r="CL17" s="573"/>
      <c r="CM17" s="573"/>
      <c r="CN17" s="573"/>
      <c r="CO17" s="573"/>
      <c r="CP17" s="573"/>
      <c r="CQ17" s="573"/>
      <c r="CR17" s="573"/>
      <c r="CS17" s="573"/>
      <c r="CT17" s="574"/>
      <c r="CU17" s="72"/>
      <c r="CX17" s="575"/>
      <c r="CY17" s="575"/>
      <c r="CZ17" s="575"/>
      <c r="DA17" s="575"/>
      <c r="DB17" s="575"/>
      <c r="DC17" s="575"/>
      <c r="DD17" s="575"/>
      <c r="DE17" s="575"/>
      <c r="DF17" s="575"/>
      <c r="DG17" s="575"/>
    </row>
    <row r="18" spans="1:111" ht="9" customHeight="1">
      <c r="A18" s="72"/>
      <c r="B18" s="72"/>
      <c r="C18" s="551">
        <f t="shared" ref="C18" ca="1" si="3">DATE(YEAR(C20),MONTH(C20)-1,DAY(C20))</f>
        <v>43514</v>
      </c>
      <c r="D18" s="552"/>
      <c r="E18" s="552"/>
      <c r="F18" s="552"/>
      <c r="G18" s="552"/>
      <c r="H18" s="552"/>
      <c r="I18" s="552"/>
      <c r="J18" s="552"/>
      <c r="K18" s="552"/>
      <c r="L18" s="552"/>
      <c r="M18" s="552"/>
      <c r="N18" s="552"/>
      <c r="O18" s="552"/>
      <c r="P18" s="552"/>
      <c r="Q18" s="552"/>
      <c r="R18" s="552"/>
      <c r="S18" s="552"/>
      <c r="T18" s="553"/>
      <c r="U18" s="580" t="s">
        <v>125</v>
      </c>
      <c r="V18" s="581"/>
      <c r="W18" s="581"/>
      <c r="X18" s="581"/>
      <c r="Y18" s="581"/>
      <c r="Z18" s="581"/>
      <c r="AA18" s="581"/>
      <c r="AB18" s="581"/>
      <c r="AC18" s="581"/>
      <c r="AD18" s="581"/>
      <c r="AE18" s="581"/>
      <c r="AF18" s="581"/>
      <c r="AG18" s="581"/>
      <c r="AH18" s="581"/>
      <c r="AI18" s="581"/>
      <c r="AJ18" s="581"/>
      <c r="AK18" s="582"/>
      <c r="AL18" s="583" t="s">
        <v>126</v>
      </c>
      <c r="AM18" s="584"/>
      <c r="AN18" s="584"/>
      <c r="AO18" s="584"/>
      <c r="AP18" s="584"/>
      <c r="AQ18" s="584"/>
      <c r="AR18" s="584"/>
      <c r="AS18" s="584"/>
      <c r="AT18" s="584"/>
      <c r="AU18" s="584"/>
      <c r="AV18" s="584"/>
      <c r="AW18" s="584"/>
      <c r="AX18" s="584"/>
      <c r="AY18" s="584"/>
      <c r="AZ18" s="584"/>
      <c r="BA18" s="584"/>
      <c r="BB18" s="584"/>
      <c r="BC18" s="584"/>
      <c r="BD18" s="584"/>
      <c r="BE18" s="585"/>
      <c r="BF18" s="569">
        <f>BF16</f>
        <v>119469</v>
      </c>
      <c r="BG18" s="570"/>
      <c r="BH18" s="570"/>
      <c r="BI18" s="570"/>
      <c r="BJ18" s="570"/>
      <c r="BK18" s="570"/>
      <c r="BL18" s="570"/>
      <c r="BM18" s="570"/>
      <c r="BN18" s="570"/>
      <c r="BO18" s="570"/>
      <c r="BP18" s="570"/>
      <c r="BQ18" s="570"/>
      <c r="BR18" s="570"/>
      <c r="BS18" s="570"/>
      <c r="BT18" s="570"/>
      <c r="BU18" s="570"/>
      <c r="BV18" s="570"/>
      <c r="BW18" s="570"/>
      <c r="BX18" s="571"/>
      <c r="BY18" s="569">
        <f>BY16</f>
        <v>10752.21</v>
      </c>
      <c r="BZ18" s="570"/>
      <c r="CA18" s="570"/>
      <c r="CB18" s="570"/>
      <c r="CC18" s="570"/>
      <c r="CD18" s="570"/>
      <c r="CE18" s="570"/>
      <c r="CF18" s="570"/>
      <c r="CG18" s="570"/>
      <c r="CH18" s="570"/>
      <c r="CI18" s="570"/>
      <c r="CJ18" s="570"/>
      <c r="CK18" s="570"/>
      <c r="CL18" s="570"/>
      <c r="CM18" s="570"/>
      <c r="CN18" s="570"/>
      <c r="CO18" s="570"/>
      <c r="CP18" s="570"/>
      <c r="CQ18" s="570"/>
      <c r="CR18" s="570"/>
      <c r="CS18" s="570"/>
      <c r="CT18" s="571"/>
      <c r="CU18" s="72"/>
      <c r="CX18" s="575"/>
      <c r="CY18" s="575"/>
      <c r="CZ18" s="575"/>
      <c r="DA18" s="575"/>
      <c r="DB18" s="575"/>
      <c r="DC18" s="575"/>
      <c r="DD18" s="575"/>
      <c r="DE18" s="575"/>
      <c r="DF18" s="575"/>
      <c r="DG18" s="575"/>
    </row>
    <row r="19" spans="1:111" ht="9" customHeight="1">
      <c r="A19" s="72"/>
      <c r="B19" s="72"/>
      <c r="C19" s="554"/>
      <c r="D19" s="555"/>
      <c r="E19" s="555"/>
      <c r="F19" s="555"/>
      <c r="G19" s="555"/>
      <c r="H19" s="555"/>
      <c r="I19" s="555"/>
      <c r="J19" s="555"/>
      <c r="K19" s="555"/>
      <c r="L19" s="555"/>
      <c r="M19" s="555"/>
      <c r="N19" s="555"/>
      <c r="O19" s="555"/>
      <c r="P19" s="555"/>
      <c r="Q19" s="555"/>
      <c r="R19" s="555"/>
      <c r="S19" s="555"/>
      <c r="T19" s="556"/>
      <c r="U19" s="580"/>
      <c r="V19" s="581"/>
      <c r="W19" s="581"/>
      <c r="X19" s="581"/>
      <c r="Y19" s="581"/>
      <c r="Z19" s="581"/>
      <c r="AA19" s="581"/>
      <c r="AB19" s="581"/>
      <c r="AC19" s="581"/>
      <c r="AD19" s="581"/>
      <c r="AE19" s="581"/>
      <c r="AF19" s="581"/>
      <c r="AG19" s="581"/>
      <c r="AH19" s="581"/>
      <c r="AI19" s="581"/>
      <c r="AJ19" s="581"/>
      <c r="AK19" s="582"/>
      <c r="AL19" s="586"/>
      <c r="AM19" s="584"/>
      <c r="AN19" s="584"/>
      <c r="AO19" s="584"/>
      <c r="AP19" s="584"/>
      <c r="AQ19" s="584"/>
      <c r="AR19" s="584"/>
      <c r="AS19" s="584"/>
      <c r="AT19" s="584"/>
      <c r="AU19" s="584"/>
      <c r="AV19" s="584"/>
      <c r="AW19" s="584"/>
      <c r="AX19" s="584"/>
      <c r="AY19" s="584"/>
      <c r="AZ19" s="584"/>
      <c r="BA19" s="584"/>
      <c r="BB19" s="584"/>
      <c r="BC19" s="584"/>
      <c r="BD19" s="584"/>
      <c r="BE19" s="585"/>
      <c r="BF19" s="572"/>
      <c r="BG19" s="573"/>
      <c r="BH19" s="573"/>
      <c r="BI19" s="573"/>
      <c r="BJ19" s="573"/>
      <c r="BK19" s="573"/>
      <c r="BL19" s="573"/>
      <c r="BM19" s="573"/>
      <c r="BN19" s="573"/>
      <c r="BO19" s="573"/>
      <c r="BP19" s="573"/>
      <c r="BQ19" s="573"/>
      <c r="BR19" s="573"/>
      <c r="BS19" s="573"/>
      <c r="BT19" s="573"/>
      <c r="BU19" s="573"/>
      <c r="BV19" s="573"/>
      <c r="BW19" s="573"/>
      <c r="BX19" s="574"/>
      <c r="BY19" s="572"/>
      <c r="BZ19" s="573"/>
      <c r="CA19" s="573"/>
      <c r="CB19" s="573"/>
      <c r="CC19" s="573"/>
      <c r="CD19" s="573"/>
      <c r="CE19" s="573"/>
      <c r="CF19" s="573"/>
      <c r="CG19" s="573"/>
      <c r="CH19" s="573"/>
      <c r="CI19" s="573"/>
      <c r="CJ19" s="573"/>
      <c r="CK19" s="573"/>
      <c r="CL19" s="573"/>
      <c r="CM19" s="573"/>
      <c r="CN19" s="573"/>
      <c r="CO19" s="573"/>
      <c r="CP19" s="573"/>
      <c r="CQ19" s="573"/>
      <c r="CR19" s="573"/>
      <c r="CS19" s="573"/>
      <c r="CT19" s="574"/>
      <c r="CU19" s="72"/>
      <c r="CX19" s="575"/>
      <c r="CY19" s="575"/>
      <c r="CZ19" s="575"/>
      <c r="DA19" s="575"/>
      <c r="DB19" s="575"/>
      <c r="DC19" s="575"/>
      <c r="DD19" s="575"/>
      <c r="DE19" s="575"/>
      <c r="DF19" s="575"/>
      <c r="DG19" s="575"/>
    </row>
    <row r="20" spans="1:111" ht="9" customHeight="1">
      <c r="A20" s="72"/>
      <c r="B20" s="72"/>
      <c r="C20" s="551">
        <f ca="1">DATE(YEAR(C22),MONTH(C22)-1,DAY(C22))</f>
        <v>43542</v>
      </c>
      <c r="D20" s="552"/>
      <c r="E20" s="552"/>
      <c r="F20" s="552"/>
      <c r="G20" s="552"/>
      <c r="H20" s="552"/>
      <c r="I20" s="552"/>
      <c r="J20" s="552"/>
      <c r="K20" s="552"/>
      <c r="L20" s="552"/>
      <c r="M20" s="552"/>
      <c r="N20" s="552"/>
      <c r="O20" s="552"/>
      <c r="P20" s="552"/>
      <c r="Q20" s="552"/>
      <c r="R20" s="552"/>
      <c r="S20" s="552"/>
      <c r="T20" s="553"/>
      <c r="U20" s="557" t="s">
        <v>125</v>
      </c>
      <c r="V20" s="558"/>
      <c r="W20" s="558"/>
      <c r="X20" s="558"/>
      <c r="Y20" s="558"/>
      <c r="Z20" s="558"/>
      <c r="AA20" s="558"/>
      <c r="AB20" s="558"/>
      <c r="AC20" s="558"/>
      <c r="AD20" s="558"/>
      <c r="AE20" s="558"/>
      <c r="AF20" s="558"/>
      <c r="AG20" s="558"/>
      <c r="AH20" s="558"/>
      <c r="AI20" s="558"/>
      <c r="AJ20" s="558"/>
      <c r="AK20" s="559"/>
      <c r="AL20" s="563" t="s">
        <v>126</v>
      </c>
      <c r="AM20" s="564"/>
      <c r="AN20" s="564"/>
      <c r="AO20" s="564"/>
      <c r="AP20" s="564"/>
      <c r="AQ20" s="564"/>
      <c r="AR20" s="564"/>
      <c r="AS20" s="564"/>
      <c r="AT20" s="564"/>
      <c r="AU20" s="564"/>
      <c r="AV20" s="564"/>
      <c r="AW20" s="564"/>
      <c r="AX20" s="564"/>
      <c r="AY20" s="564"/>
      <c r="AZ20" s="564"/>
      <c r="BA20" s="564"/>
      <c r="BB20" s="564"/>
      <c r="BC20" s="564"/>
      <c r="BD20" s="564"/>
      <c r="BE20" s="565"/>
      <c r="BF20" s="569">
        <f>BF18</f>
        <v>119469</v>
      </c>
      <c r="BG20" s="570"/>
      <c r="BH20" s="570"/>
      <c r="BI20" s="570"/>
      <c r="BJ20" s="570"/>
      <c r="BK20" s="570"/>
      <c r="BL20" s="570"/>
      <c r="BM20" s="570"/>
      <c r="BN20" s="570"/>
      <c r="BO20" s="570"/>
      <c r="BP20" s="570"/>
      <c r="BQ20" s="570"/>
      <c r="BR20" s="570"/>
      <c r="BS20" s="570"/>
      <c r="BT20" s="570"/>
      <c r="BU20" s="570"/>
      <c r="BV20" s="570"/>
      <c r="BW20" s="570"/>
      <c r="BX20" s="571"/>
      <c r="BY20" s="569">
        <f>BY18</f>
        <v>10752.21</v>
      </c>
      <c r="BZ20" s="570"/>
      <c r="CA20" s="570"/>
      <c r="CB20" s="570"/>
      <c r="CC20" s="570"/>
      <c r="CD20" s="570"/>
      <c r="CE20" s="570"/>
      <c r="CF20" s="570"/>
      <c r="CG20" s="570"/>
      <c r="CH20" s="570"/>
      <c r="CI20" s="570"/>
      <c r="CJ20" s="570"/>
      <c r="CK20" s="570"/>
      <c r="CL20" s="570"/>
      <c r="CM20" s="570"/>
      <c r="CN20" s="570"/>
      <c r="CO20" s="570"/>
      <c r="CP20" s="570"/>
      <c r="CQ20" s="570"/>
      <c r="CR20" s="570"/>
      <c r="CS20" s="570"/>
      <c r="CT20" s="571"/>
      <c r="CU20" s="72"/>
      <c r="CX20" s="575"/>
      <c r="CY20" s="575"/>
      <c r="CZ20" s="575"/>
      <c r="DA20" s="575"/>
      <c r="DB20" s="575"/>
      <c r="DC20" s="575"/>
      <c r="DD20" s="575"/>
      <c r="DE20" s="575"/>
      <c r="DF20" s="575"/>
      <c r="DG20" s="575"/>
    </row>
    <row r="21" spans="1:111" ht="9" customHeight="1">
      <c r="A21" s="72"/>
      <c r="B21" s="72"/>
      <c r="C21" s="554"/>
      <c r="D21" s="555"/>
      <c r="E21" s="555"/>
      <c r="F21" s="555"/>
      <c r="G21" s="555"/>
      <c r="H21" s="555"/>
      <c r="I21" s="555"/>
      <c r="J21" s="555"/>
      <c r="K21" s="555"/>
      <c r="L21" s="555"/>
      <c r="M21" s="555"/>
      <c r="N21" s="555"/>
      <c r="O21" s="555"/>
      <c r="P21" s="555"/>
      <c r="Q21" s="555"/>
      <c r="R21" s="555"/>
      <c r="S21" s="555"/>
      <c r="T21" s="556"/>
      <c r="U21" s="560"/>
      <c r="V21" s="561"/>
      <c r="W21" s="561"/>
      <c r="X21" s="561"/>
      <c r="Y21" s="561"/>
      <c r="Z21" s="561"/>
      <c r="AA21" s="561"/>
      <c r="AB21" s="561"/>
      <c r="AC21" s="561"/>
      <c r="AD21" s="561"/>
      <c r="AE21" s="561"/>
      <c r="AF21" s="561"/>
      <c r="AG21" s="561"/>
      <c r="AH21" s="561"/>
      <c r="AI21" s="561"/>
      <c r="AJ21" s="561"/>
      <c r="AK21" s="562"/>
      <c r="AL21" s="566"/>
      <c r="AM21" s="567"/>
      <c r="AN21" s="567"/>
      <c r="AO21" s="567"/>
      <c r="AP21" s="567"/>
      <c r="AQ21" s="567"/>
      <c r="AR21" s="567"/>
      <c r="AS21" s="567"/>
      <c r="AT21" s="567"/>
      <c r="AU21" s="567"/>
      <c r="AV21" s="567"/>
      <c r="AW21" s="567"/>
      <c r="AX21" s="567"/>
      <c r="AY21" s="567"/>
      <c r="AZ21" s="567"/>
      <c r="BA21" s="567"/>
      <c r="BB21" s="567"/>
      <c r="BC21" s="567"/>
      <c r="BD21" s="567"/>
      <c r="BE21" s="568"/>
      <c r="BF21" s="572"/>
      <c r="BG21" s="573"/>
      <c r="BH21" s="573"/>
      <c r="BI21" s="573"/>
      <c r="BJ21" s="573"/>
      <c r="BK21" s="573"/>
      <c r="BL21" s="573"/>
      <c r="BM21" s="573"/>
      <c r="BN21" s="573"/>
      <c r="BO21" s="573"/>
      <c r="BP21" s="573"/>
      <c r="BQ21" s="573"/>
      <c r="BR21" s="573"/>
      <c r="BS21" s="573"/>
      <c r="BT21" s="573"/>
      <c r="BU21" s="573"/>
      <c r="BV21" s="573"/>
      <c r="BW21" s="573"/>
      <c r="BX21" s="574"/>
      <c r="BY21" s="572"/>
      <c r="BZ21" s="573"/>
      <c r="CA21" s="573"/>
      <c r="CB21" s="573"/>
      <c r="CC21" s="573"/>
      <c r="CD21" s="573"/>
      <c r="CE21" s="573"/>
      <c r="CF21" s="573"/>
      <c r="CG21" s="573"/>
      <c r="CH21" s="573"/>
      <c r="CI21" s="573"/>
      <c r="CJ21" s="573"/>
      <c r="CK21" s="573"/>
      <c r="CL21" s="573"/>
      <c r="CM21" s="573"/>
      <c r="CN21" s="573"/>
      <c r="CO21" s="573"/>
      <c r="CP21" s="573"/>
      <c r="CQ21" s="573"/>
      <c r="CR21" s="573"/>
      <c r="CS21" s="573"/>
      <c r="CT21" s="574"/>
      <c r="CU21" s="72"/>
      <c r="CX21" s="575"/>
      <c r="CY21" s="575"/>
      <c r="CZ21" s="575"/>
      <c r="DA21" s="575"/>
      <c r="DB21" s="575"/>
      <c r="DC21" s="575"/>
      <c r="DD21" s="575"/>
      <c r="DE21" s="575"/>
      <c r="DF21" s="575"/>
      <c r="DG21" s="575"/>
    </row>
    <row r="22" spans="1:111" ht="9" customHeight="1">
      <c r="A22" s="72"/>
      <c r="B22" s="72"/>
      <c r="C22" s="551">
        <f ca="1">NOW()</f>
        <v>43573.698526273147</v>
      </c>
      <c r="D22" s="552"/>
      <c r="E22" s="552"/>
      <c r="F22" s="552"/>
      <c r="G22" s="552"/>
      <c r="H22" s="552"/>
      <c r="I22" s="552"/>
      <c r="J22" s="552"/>
      <c r="K22" s="552"/>
      <c r="L22" s="552"/>
      <c r="M22" s="552"/>
      <c r="N22" s="552"/>
      <c r="O22" s="552"/>
      <c r="P22" s="552"/>
      <c r="Q22" s="552"/>
      <c r="R22" s="552"/>
      <c r="S22" s="552"/>
      <c r="T22" s="553"/>
      <c r="U22" s="580" t="s">
        <v>125</v>
      </c>
      <c r="V22" s="581"/>
      <c r="W22" s="581"/>
      <c r="X22" s="581"/>
      <c r="Y22" s="581"/>
      <c r="Z22" s="581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582"/>
      <c r="AL22" s="583" t="s">
        <v>126</v>
      </c>
      <c r="AM22" s="584"/>
      <c r="AN22" s="584"/>
      <c r="AO22" s="584"/>
      <c r="AP22" s="584"/>
      <c r="AQ22" s="584"/>
      <c r="AR22" s="584"/>
      <c r="AS22" s="584"/>
      <c r="AT22" s="584"/>
      <c r="AU22" s="584"/>
      <c r="AV22" s="584"/>
      <c r="AW22" s="584"/>
      <c r="AX22" s="584"/>
      <c r="AY22" s="584"/>
      <c r="AZ22" s="584"/>
      <c r="BA22" s="584"/>
      <c r="BB22" s="584"/>
      <c r="BC22" s="584"/>
      <c r="BD22" s="584"/>
      <c r="BE22" s="585"/>
      <c r="BF22" s="569">
        <f>BF20</f>
        <v>119469</v>
      </c>
      <c r="BG22" s="570"/>
      <c r="BH22" s="570"/>
      <c r="BI22" s="570"/>
      <c r="BJ22" s="570"/>
      <c r="BK22" s="570"/>
      <c r="BL22" s="570"/>
      <c r="BM22" s="570"/>
      <c r="BN22" s="570"/>
      <c r="BO22" s="570"/>
      <c r="BP22" s="570"/>
      <c r="BQ22" s="570"/>
      <c r="BR22" s="570"/>
      <c r="BS22" s="570"/>
      <c r="BT22" s="570"/>
      <c r="BU22" s="570"/>
      <c r="BV22" s="570"/>
      <c r="BW22" s="570"/>
      <c r="BX22" s="571"/>
      <c r="BY22" s="569">
        <f>BY20</f>
        <v>10752.21</v>
      </c>
      <c r="BZ22" s="570"/>
      <c r="CA22" s="570"/>
      <c r="CB22" s="570"/>
      <c r="CC22" s="570"/>
      <c r="CD22" s="570"/>
      <c r="CE22" s="570"/>
      <c r="CF22" s="570"/>
      <c r="CG22" s="570"/>
      <c r="CH22" s="570"/>
      <c r="CI22" s="570"/>
      <c r="CJ22" s="570"/>
      <c r="CK22" s="570"/>
      <c r="CL22" s="570"/>
      <c r="CM22" s="570"/>
      <c r="CN22" s="570"/>
      <c r="CO22" s="570"/>
      <c r="CP22" s="570"/>
      <c r="CQ22" s="570"/>
      <c r="CR22" s="570"/>
      <c r="CS22" s="570"/>
      <c r="CT22" s="571"/>
      <c r="CU22" s="72"/>
      <c r="CX22" s="575"/>
      <c r="CY22" s="575"/>
      <c r="CZ22" s="575"/>
      <c r="DA22" s="575"/>
      <c r="DB22" s="575"/>
      <c r="DC22" s="575"/>
      <c r="DD22" s="575"/>
      <c r="DE22" s="575"/>
      <c r="DF22" s="575"/>
      <c r="DG22" s="575"/>
    </row>
    <row r="23" spans="1:111" ht="9" customHeight="1">
      <c r="A23" s="72"/>
      <c r="B23" s="72"/>
      <c r="C23" s="554"/>
      <c r="D23" s="555"/>
      <c r="E23" s="555"/>
      <c r="F23" s="555"/>
      <c r="G23" s="555"/>
      <c r="H23" s="555"/>
      <c r="I23" s="555"/>
      <c r="J23" s="555"/>
      <c r="K23" s="555"/>
      <c r="L23" s="555"/>
      <c r="M23" s="555"/>
      <c r="N23" s="555"/>
      <c r="O23" s="555"/>
      <c r="P23" s="555"/>
      <c r="Q23" s="555"/>
      <c r="R23" s="555"/>
      <c r="S23" s="555"/>
      <c r="T23" s="556"/>
      <c r="U23" s="580"/>
      <c r="V23" s="581"/>
      <c r="W23" s="581"/>
      <c r="X23" s="581"/>
      <c r="Y23" s="581"/>
      <c r="Z23" s="581"/>
      <c r="AA23" s="581"/>
      <c r="AB23" s="581"/>
      <c r="AC23" s="581"/>
      <c r="AD23" s="581"/>
      <c r="AE23" s="581"/>
      <c r="AF23" s="581"/>
      <c r="AG23" s="581"/>
      <c r="AH23" s="581"/>
      <c r="AI23" s="581"/>
      <c r="AJ23" s="581"/>
      <c r="AK23" s="582"/>
      <c r="AL23" s="586"/>
      <c r="AM23" s="584"/>
      <c r="AN23" s="584"/>
      <c r="AO23" s="584"/>
      <c r="AP23" s="584"/>
      <c r="AQ23" s="584"/>
      <c r="AR23" s="584"/>
      <c r="AS23" s="584"/>
      <c r="AT23" s="584"/>
      <c r="AU23" s="584"/>
      <c r="AV23" s="584"/>
      <c r="AW23" s="584"/>
      <c r="AX23" s="584"/>
      <c r="AY23" s="584"/>
      <c r="AZ23" s="584"/>
      <c r="BA23" s="584"/>
      <c r="BB23" s="584"/>
      <c r="BC23" s="584"/>
      <c r="BD23" s="584"/>
      <c r="BE23" s="585"/>
      <c r="BF23" s="572"/>
      <c r="BG23" s="573"/>
      <c r="BH23" s="573"/>
      <c r="BI23" s="573"/>
      <c r="BJ23" s="573"/>
      <c r="BK23" s="573"/>
      <c r="BL23" s="573"/>
      <c r="BM23" s="573"/>
      <c r="BN23" s="573"/>
      <c r="BO23" s="573"/>
      <c r="BP23" s="573"/>
      <c r="BQ23" s="573"/>
      <c r="BR23" s="573"/>
      <c r="BS23" s="573"/>
      <c r="BT23" s="573"/>
      <c r="BU23" s="573"/>
      <c r="BV23" s="573"/>
      <c r="BW23" s="573"/>
      <c r="BX23" s="574"/>
      <c r="BY23" s="572"/>
      <c r="BZ23" s="573"/>
      <c r="CA23" s="573"/>
      <c r="CB23" s="573"/>
      <c r="CC23" s="573"/>
      <c r="CD23" s="573"/>
      <c r="CE23" s="573"/>
      <c r="CF23" s="573"/>
      <c r="CG23" s="573"/>
      <c r="CH23" s="573"/>
      <c r="CI23" s="573"/>
      <c r="CJ23" s="573"/>
      <c r="CK23" s="573"/>
      <c r="CL23" s="573"/>
      <c r="CM23" s="573"/>
      <c r="CN23" s="573"/>
      <c r="CO23" s="573"/>
      <c r="CP23" s="573"/>
      <c r="CQ23" s="573"/>
      <c r="CR23" s="573"/>
      <c r="CS23" s="573"/>
      <c r="CT23" s="574"/>
      <c r="CU23" s="72"/>
      <c r="CX23" s="575"/>
      <c r="CY23" s="575"/>
      <c r="CZ23" s="575"/>
      <c r="DA23" s="575"/>
      <c r="DB23" s="575"/>
      <c r="DC23" s="575"/>
      <c r="DD23" s="575"/>
      <c r="DE23" s="575"/>
      <c r="DF23" s="575"/>
      <c r="DG23" s="575"/>
    </row>
    <row r="24" spans="1:111" ht="9" customHeight="1">
      <c r="A24" s="72"/>
      <c r="B24" s="72"/>
      <c r="C24" s="590"/>
      <c r="D24" s="591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2"/>
      <c r="U24" s="596"/>
      <c r="V24" s="597"/>
      <c r="W24" s="597"/>
      <c r="X24" s="597"/>
      <c r="Y24" s="597"/>
      <c r="Z24" s="597"/>
      <c r="AA24" s="597"/>
      <c r="AB24" s="597"/>
      <c r="AC24" s="597"/>
      <c r="AD24" s="597"/>
      <c r="AE24" s="597"/>
      <c r="AF24" s="597"/>
      <c r="AG24" s="597"/>
      <c r="AH24" s="597"/>
      <c r="AI24" s="597"/>
      <c r="AJ24" s="597"/>
      <c r="AK24" s="598"/>
      <c r="AL24" s="602"/>
      <c r="AM24" s="603"/>
      <c r="AN24" s="603"/>
      <c r="AO24" s="603"/>
      <c r="AP24" s="603"/>
      <c r="AQ24" s="603"/>
      <c r="AR24" s="603"/>
      <c r="AS24" s="603"/>
      <c r="AT24" s="603"/>
      <c r="AU24" s="603"/>
      <c r="AV24" s="603"/>
      <c r="AW24" s="603"/>
      <c r="AX24" s="603"/>
      <c r="AY24" s="603"/>
      <c r="AZ24" s="603"/>
      <c r="BA24" s="603"/>
      <c r="BB24" s="603"/>
      <c r="BC24" s="603"/>
      <c r="BD24" s="603"/>
      <c r="BE24" s="604"/>
      <c r="BF24" s="608"/>
      <c r="BG24" s="609"/>
      <c r="BH24" s="609"/>
      <c r="BI24" s="609"/>
      <c r="BJ24" s="609"/>
      <c r="BK24" s="609"/>
      <c r="BL24" s="609"/>
      <c r="BM24" s="609"/>
      <c r="BN24" s="609"/>
      <c r="BO24" s="609"/>
      <c r="BP24" s="609"/>
      <c r="BQ24" s="609"/>
      <c r="BR24" s="609"/>
      <c r="BS24" s="609"/>
      <c r="BT24" s="609"/>
      <c r="BU24" s="609"/>
      <c r="BV24" s="609"/>
      <c r="BW24" s="609"/>
      <c r="BX24" s="610"/>
      <c r="BY24" s="608"/>
      <c r="BZ24" s="609"/>
      <c r="CA24" s="609"/>
      <c r="CB24" s="609"/>
      <c r="CC24" s="609"/>
      <c r="CD24" s="609"/>
      <c r="CE24" s="609"/>
      <c r="CF24" s="609"/>
      <c r="CG24" s="609"/>
      <c r="CH24" s="609"/>
      <c r="CI24" s="609"/>
      <c r="CJ24" s="609"/>
      <c r="CK24" s="609"/>
      <c r="CL24" s="609"/>
      <c r="CM24" s="609"/>
      <c r="CN24" s="609"/>
      <c r="CO24" s="609"/>
      <c r="CP24" s="609"/>
      <c r="CQ24" s="609"/>
      <c r="CR24" s="609"/>
      <c r="CS24" s="609"/>
      <c r="CT24" s="610"/>
      <c r="CU24" s="72"/>
      <c r="CX24" s="575"/>
      <c r="CY24" s="575"/>
      <c r="CZ24" s="575"/>
      <c r="DA24" s="575"/>
      <c r="DB24" s="575"/>
      <c r="DC24" s="575"/>
      <c r="DD24" s="575"/>
      <c r="DE24" s="575"/>
      <c r="DF24" s="575"/>
      <c r="DG24" s="575"/>
    </row>
    <row r="25" spans="1:111" ht="9" customHeight="1">
      <c r="A25" s="72"/>
      <c r="B25" s="72"/>
      <c r="C25" s="593"/>
      <c r="D25" s="594"/>
      <c r="E25" s="594"/>
      <c r="F25" s="594"/>
      <c r="G25" s="594"/>
      <c r="H25" s="594"/>
      <c r="I25" s="594"/>
      <c r="J25" s="594"/>
      <c r="K25" s="594"/>
      <c r="L25" s="594"/>
      <c r="M25" s="594"/>
      <c r="N25" s="594"/>
      <c r="O25" s="594"/>
      <c r="P25" s="594"/>
      <c r="Q25" s="594"/>
      <c r="R25" s="594"/>
      <c r="S25" s="594"/>
      <c r="T25" s="595"/>
      <c r="U25" s="599"/>
      <c r="V25" s="600"/>
      <c r="W25" s="600"/>
      <c r="X25" s="600"/>
      <c r="Y25" s="600"/>
      <c r="Z25" s="600"/>
      <c r="AA25" s="600"/>
      <c r="AB25" s="600"/>
      <c r="AC25" s="600"/>
      <c r="AD25" s="600"/>
      <c r="AE25" s="600"/>
      <c r="AF25" s="600"/>
      <c r="AG25" s="600"/>
      <c r="AH25" s="600"/>
      <c r="AI25" s="600"/>
      <c r="AJ25" s="600"/>
      <c r="AK25" s="601"/>
      <c r="AL25" s="605"/>
      <c r="AM25" s="606"/>
      <c r="AN25" s="606"/>
      <c r="AO25" s="606"/>
      <c r="AP25" s="606"/>
      <c r="AQ25" s="606"/>
      <c r="AR25" s="606"/>
      <c r="AS25" s="606"/>
      <c r="AT25" s="606"/>
      <c r="AU25" s="606"/>
      <c r="AV25" s="606"/>
      <c r="AW25" s="606"/>
      <c r="AX25" s="606"/>
      <c r="AY25" s="606"/>
      <c r="AZ25" s="606"/>
      <c r="BA25" s="606"/>
      <c r="BB25" s="606"/>
      <c r="BC25" s="606"/>
      <c r="BD25" s="606"/>
      <c r="BE25" s="607"/>
      <c r="BF25" s="611"/>
      <c r="BG25" s="612"/>
      <c r="BH25" s="612"/>
      <c r="BI25" s="612"/>
      <c r="BJ25" s="612"/>
      <c r="BK25" s="612"/>
      <c r="BL25" s="612"/>
      <c r="BM25" s="612"/>
      <c r="BN25" s="612"/>
      <c r="BO25" s="612"/>
      <c r="BP25" s="612"/>
      <c r="BQ25" s="612"/>
      <c r="BR25" s="612"/>
      <c r="BS25" s="612"/>
      <c r="BT25" s="612"/>
      <c r="BU25" s="612"/>
      <c r="BV25" s="612"/>
      <c r="BW25" s="612"/>
      <c r="BX25" s="613"/>
      <c r="BY25" s="611"/>
      <c r="BZ25" s="612"/>
      <c r="CA25" s="612"/>
      <c r="CB25" s="612"/>
      <c r="CC25" s="612"/>
      <c r="CD25" s="612"/>
      <c r="CE25" s="612"/>
      <c r="CF25" s="612"/>
      <c r="CG25" s="612"/>
      <c r="CH25" s="612"/>
      <c r="CI25" s="612"/>
      <c r="CJ25" s="612"/>
      <c r="CK25" s="612"/>
      <c r="CL25" s="612"/>
      <c r="CM25" s="612"/>
      <c r="CN25" s="612"/>
      <c r="CO25" s="612"/>
      <c r="CP25" s="612"/>
      <c r="CQ25" s="612"/>
      <c r="CR25" s="612"/>
      <c r="CS25" s="612"/>
      <c r="CT25" s="613"/>
      <c r="CU25" s="72"/>
      <c r="CX25" s="575"/>
      <c r="CY25" s="575"/>
      <c r="CZ25" s="575"/>
      <c r="DA25" s="575"/>
      <c r="DB25" s="575"/>
      <c r="DC25" s="575"/>
      <c r="DD25" s="575"/>
      <c r="DE25" s="575"/>
      <c r="DF25" s="575"/>
      <c r="DG25" s="575"/>
    </row>
    <row r="26" spans="1:111" ht="9" customHeight="1">
      <c r="A26" s="72"/>
      <c r="B26" s="72"/>
      <c r="C26" s="590"/>
      <c r="D26" s="591"/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2"/>
      <c r="U26" s="614"/>
      <c r="V26" s="615"/>
      <c r="W26" s="615"/>
      <c r="X26" s="615"/>
      <c r="Y26" s="615"/>
      <c r="Z26" s="615"/>
      <c r="AA26" s="615"/>
      <c r="AB26" s="615"/>
      <c r="AC26" s="615"/>
      <c r="AD26" s="615"/>
      <c r="AE26" s="615"/>
      <c r="AF26" s="615"/>
      <c r="AG26" s="615"/>
      <c r="AH26" s="615"/>
      <c r="AI26" s="615"/>
      <c r="AJ26" s="615"/>
      <c r="AK26" s="616"/>
      <c r="AL26" s="617"/>
      <c r="AM26" s="618"/>
      <c r="AN26" s="618"/>
      <c r="AO26" s="618"/>
      <c r="AP26" s="618"/>
      <c r="AQ26" s="618"/>
      <c r="AR26" s="618"/>
      <c r="AS26" s="618"/>
      <c r="AT26" s="618"/>
      <c r="AU26" s="618"/>
      <c r="AV26" s="618"/>
      <c r="AW26" s="618"/>
      <c r="AX26" s="618"/>
      <c r="AY26" s="618"/>
      <c r="AZ26" s="618"/>
      <c r="BA26" s="618"/>
      <c r="BB26" s="618"/>
      <c r="BC26" s="618"/>
      <c r="BD26" s="618"/>
      <c r="BE26" s="619"/>
      <c r="BF26" s="621"/>
      <c r="BG26" s="622"/>
      <c r="BH26" s="622"/>
      <c r="BI26" s="622"/>
      <c r="BJ26" s="622"/>
      <c r="BK26" s="622"/>
      <c r="BL26" s="622"/>
      <c r="BM26" s="622"/>
      <c r="BN26" s="622"/>
      <c r="BO26" s="622"/>
      <c r="BP26" s="622"/>
      <c r="BQ26" s="622"/>
      <c r="BR26" s="622"/>
      <c r="BS26" s="622"/>
      <c r="BT26" s="622"/>
      <c r="BU26" s="622"/>
      <c r="BV26" s="622"/>
      <c r="BW26" s="622"/>
      <c r="BX26" s="623"/>
      <c r="BY26" s="621"/>
      <c r="BZ26" s="622"/>
      <c r="CA26" s="622"/>
      <c r="CB26" s="622"/>
      <c r="CC26" s="622"/>
      <c r="CD26" s="622"/>
      <c r="CE26" s="622"/>
      <c r="CF26" s="622"/>
      <c r="CG26" s="622"/>
      <c r="CH26" s="622"/>
      <c r="CI26" s="622"/>
      <c r="CJ26" s="622"/>
      <c r="CK26" s="622"/>
      <c r="CL26" s="622"/>
      <c r="CM26" s="622"/>
      <c r="CN26" s="622"/>
      <c r="CO26" s="622"/>
      <c r="CP26" s="622"/>
      <c r="CQ26" s="622"/>
      <c r="CR26" s="622"/>
      <c r="CS26" s="622"/>
      <c r="CT26" s="623"/>
      <c r="CU26" s="72"/>
      <c r="CX26" s="575"/>
      <c r="CY26" s="575"/>
      <c r="CZ26" s="575"/>
      <c r="DA26" s="575"/>
      <c r="DB26" s="575"/>
      <c r="DC26" s="575"/>
      <c r="DD26" s="575"/>
      <c r="DE26" s="575"/>
      <c r="DF26" s="575"/>
      <c r="DG26" s="575"/>
    </row>
    <row r="27" spans="1:111" ht="9" customHeight="1">
      <c r="A27" s="72"/>
      <c r="B27" s="72"/>
      <c r="C27" s="593"/>
      <c r="D27" s="594"/>
      <c r="E27" s="594"/>
      <c r="F27" s="594"/>
      <c r="G27" s="594"/>
      <c r="H27" s="594"/>
      <c r="I27" s="594"/>
      <c r="J27" s="594"/>
      <c r="K27" s="594"/>
      <c r="L27" s="594"/>
      <c r="M27" s="594"/>
      <c r="N27" s="594"/>
      <c r="O27" s="594"/>
      <c r="P27" s="594"/>
      <c r="Q27" s="594"/>
      <c r="R27" s="594"/>
      <c r="S27" s="594"/>
      <c r="T27" s="595"/>
      <c r="U27" s="614"/>
      <c r="V27" s="615"/>
      <c r="W27" s="615"/>
      <c r="X27" s="615"/>
      <c r="Y27" s="615"/>
      <c r="Z27" s="615"/>
      <c r="AA27" s="615"/>
      <c r="AB27" s="615"/>
      <c r="AC27" s="615"/>
      <c r="AD27" s="615"/>
      <c r="AE27" s="615"/>
      <c r="AF27" s="615"/>
      <c r="AG27" s="615"/>
      <c r="AH27" s="615"/>
      <c r="AI27" s="615"/>
      <c r="AJ27" s="615"/>
      <c r="AK27" s="616"/>
      <c r="AL27" s="620"/>
      <c r="AM27" s="618"/>
      <c r="AN27" s="618"/>
      <c r="AO27" s="618"/>
      <c r="AP27" s="618"/>
      <c r="AQ27" s="618"/>
      <c r="AR27" s="618"/>
      <c r="AS27" s="618"/>
      <c r="AT27" s="618"/>
      <c r="AU27" s="618"/>
      <c r="AV27" s="618"/>
      <c r="AW27" s="618"/>
      <c r="AX27" s="618"/>
      <c r="AY27" s="618"/>
      <c r="AZ27" s="618"/>
      <c r="BA27" s="618"/>
      <c r="BB27" s="618"/>
      <c r="BC27" s="618"/>
      <c r="BD27" s="618"/>
      <c r="BE27" s="619"/>
      <c r="BF27" s="621"/>
      <c r="BG27" s="622"/>
      <c r="BH27" s="622"/>
      <c r="BI27" s="622"/>
      <c r="BJ27" s="622"/>
      <c r="BK27" s="622"/>
      <c r="BL27" s="622"/>
      <c r="BM27" s="622"/>
      <c r="BN27" s="622"/>
      <c r="BO27" s="622"/>
      <c r="BP27" s="622"/>
      <c r="BQ27" s="622"/>
      <c r="BR27" s="622"/>
      <c r="BS27" s="622"/>
      <c r="BT27" s="622"/>
      <c r="BU27" s="622"/>
      <c r="BV27" s="622"/>
      <c r="BW27" s="622"/>
      <c r="BX27" s="623"/>
      <c r="BY27" s="621"/>
      <c r="BZ27" s="622"/>
      <c r="CA27" s="622"/>
      <c r="CB27" s="622"/>
      <c r="CC27" s="622"/>
      <c r="CD27" s="622"/>
      <c r="CE27" s="622"/>
      <c r="CF27" s="622"/>
      <c r="CG27" s="622"/>
      <c r="CH27" s="622"/>
      <c r="CI27" s="622"/>
      <c r="CJ27" s="622"/>
      <c r="CK27" s="622"/>
      <c r="CL27" s="622"/>
      <c r="CM27" s="622"/>
      <c r="CN27" s="622"/>
      <c r="CO27" s="622"/>
      <c r="CP27" s="622"/>
      <c r="CQ27" s="622"/>
      <c r="CR27" s="622"/>
      <c r="CS27" s="622"/>
      <c r="CT27" s="623"/>
      <c r="CU27" s="72"/>
      <c r="CX27" s="575"/>
      <c r="CY27" s="575"/>
      <c r="CZ27" s="575"/>
      <c r="DA27" s="575"/>
      <c r="DB27" s="575"/>
      <c r="DC27" s="575"/>
      <c r="DD27" s="575"/>
      <c r="DE27" s="575"/>
      <c r="DF27" s="575"/>
      <c r="DG27" s="575"/>
    </row>
    <row r="28" spans="1:111" ht="9" customHeight="1">
      <c r="A28" s="72"/>
      <c r="B28" s="72"/>
      <c r="C28" s="590"/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2"/>
      <c r="U28" s="596"/>
      <c r="V28" s="597"/>
      <c r="W28" s="597"/>
      <c r="X28" s="597"/>
      <c r="Y28" s="597"/>
      <c r="Z28" s="597"/>
      <c r="AA28" s="597"/>
      <c r="AB28" s="597"/>
      <c r="AC28" s="597"/>
      <c r="AD28" s="597"/>
      <c r="AE28" s="597"/>
      <c r="AF28" s="597"/>
      <c r="AG28" s="597"/>
      <c r="AH28" s="597"/>
      <c r="AI28" s="597"/>
      <c r="AJ28" s="597"/>
      <c r="AK28" s="598"/>
      <c r="AL28" s="602"/>
      <c r="AM28" s="603"/>
      <c r="AN28" s="603"/>
      <c r="AO28" s="603"/>
      <c r="AP28" s="603"/>
      <c r="AQ28" s="603"/>
      <c r="AR28" s="603"/>
      <c r="AS28" s="603"/>
      <c r="AT28" s="603"/>
      <c r="AU28" s="603"/>
      <c r="AV28" s="603"/>
      <c r="AW28" s="603"/>
      <c r="AX28" s="603"/>
      <c r="AY28" s="603"/>
      <c r="AZ28" s="603"/>
      <c r="BA28" s="603"/>
      <c r="BB28" s="603"/>
      <c r="BC28" s="603"/>
      <c r="BD28" s="603"/>
      <c r="BE28" s="604"/>
      <c r="BF28" s="608"/>
      <c r="BG28" s="609"/>
      <c r="BH28" s="609"/>
      <c r="BI28" s="609"/>
      <c r="BJ28" s="609"/>
      <c r="BK28" s="609"/>
      <c r="BL28" s="609"/>
      <c r="BM28" s="609"/>
      <c r="BN28" s="609"/>
      <c r="BO28" s="609"/>
      <c r="BP28" s="609"/>
      <c r="BQ28" s="609"/>
      <c r="BR28" s="609"/>
      <c r="BS28" s="609"/>
      <c r="BT28" s="609"/>
      <c r="BU28" s="609"/>
      <c r="BV28" s="609"/>
      <c r="BW28" s="609"/>
      <c r="BX28" s="610"/>
      <c r="BY28" s="608"/>
      <c r="BZ28" s="609"/>
      <c r="CA28" s="609"/>
      <c r="CB28" s="609"/>
      <c r="CC28" s="609"/>
      <c r="CD28" s="609"/>
      <c r="CE28" s="609"/>
      <c r="CF28" s="609"/>
      <c r="CG28" s="609"/>
      <c r="CH28" s="609"/>
      <c r="CI28" s="609"/>
      <c r="CJ28" s="609"/>
      <c r="CK28" s="609"/>
      <c r="CL28" s="609"/>
      <c r="CM28" s="609"/>
      <c r="CN28" s="609"/>
      <c r="CO28" s="609"/>
      <c r="CP28" s="609"/>
      <c r="CQ28" s="609"/>
      <c r="CR28" s="609"/>
      <c r="CS28" s="609"/>
      <c r="CT28" s="610"/>
      <c r="CU28" s="72"/>
      <c r="CX28" s="575"/>
      <c r="CY28" s="575"/>
      <c r="CZ28" s="575"/>
      <c r="DA28" s="575"/>
      <c r="DB28" s="575"/>
      <c r="DC28" s="575"/>
      <c r="DD28" s="575"/>
      <c r="DE28" s="575"/>
      <c r="DF28" s="575"/>
      <c r="DG28" s="575"/>
    </row>
    <row r="29" spans="1:111" ht="9" customHeight="1">
      <c r="A29" s="72"/>
      <c r="B29" s="72"/>
      <c r="C29" s="593"/>
      <c r="D29" s="594"/>
      <c r="E29" s="594"/>
      <c r="F29" s="594"/>
      <c r="G29" s="594"/>
      <c r="H29" s="594"/>
      <c r="I29" s="594"/>
      <c r="J29" s="594"/>
      <c r="K29" s="594"/>
      <c r="L29" s="594"/>
      <c r="M29" s="594"/>
      <c r="N29" s="594"/>
      <c r="O29" s="594"/>
      <c r="P29" s="594"/>
      <c r="Q29" s="594"/>
      <c r="R29" s="594"/>
      <c r="S29" s="594"/>
      <c r="T29" s="595"/>
      <c r="U29" s="599"/>
      <c r="V29" s="600"/>
      <c r="W29" s="600"/>
      <c r="X29" s="600"/>
      <c r="Y29" s="600"/>
      <c r="Z29" s="600"/>
      <c r="AA29" s="600"/>
      <c r="AB29" s="600"/>
      <c r="AC29" s="600"/>
      <c r="AD29" s="600"/>
      <c r="AE29" s="600"/>
      <c r="AF29" s="600"/>
      <c r="AG29" s="600"/>
      <c r="AH29" s="600"/>
      <c r="AI29" s="600"/>
      <c r="AJ29" s="600"/>
      <c r="AK29" s="601"/>
      <c r="AL29" s="605"/>
      <c r="AM29" s="606"/>
      <c r="AN29" s="606"/>
      <c r="AO29" s="606"/>
      <c r="AP29" s="606"/>
      <c r="AQ29" s="606"/>
      <c r="AR29" s="606"/>
      <c r="AS29" s="606"/>
      <c r="AT29" s="606"/>
      <c r="AU29" s="606"/>
      <c r="AV29" s="606"/>
      <c r="AW29" s="606"/>
      <c r="AX29" s="606"/>
      <c r="AY29" s="606"/>
      <c r="AZ29" s="606"/>
      <c r="BA29" s="606"/>
      <c r="BB29" s="606"/>
      <c r="BC29" s="606"/>
      <c r="BD29" s="606"/>
      <c r="BE29" s="607"/>
      <c r="BF29" s="611"/>
      <c r="BG29" s="612"/>
      <c r="BH29" s="612"/>
      <c r="BI29" s="612"/>
      <c r="BJ29" s="612"/>
      <c r="BK29" s="612"/>
      <c r="BL29" s="612"/>
      <c r="BM29" s="612"/>
      <c r="BN29" s="612"/>
      <c r="BO29" s="612"/>
      <c r="BP29" s="612"/>
      <c r="BQ29" s="612"/>
      <c r="BR29" s="612"/>
      <c r="BS29" s="612"/>
      <c r="BT29" s="612"/>
      <c r="BU29" s="612"/>
      <c r="BV29" s="612"/>
      <c r="BW29" s="612"/>
      <c r="BX29" s="613"/>
      <c r="BY29" s="611"/>
      <c r="BZ29" s="612"/>
      <c r="CA29" s="612"/>
      <c r="CB29" s="612"/>
      <c r="CC29" s="612"/>
      <c r="CD29" s="612"/>
      <c r="CE29" s="612"/>
      <c r="CF29" s="612"/>
      <c r="CG29" s="612"/>
      <c r="CH29" s="612"/>
      <c r="CI29" s="612"/>
      <c r="CJ29" s="612"/>
      <c r="CK29" s="612"/>
      <c r="CL29" s="612"/>
      <c r="CM29" s="612"/>
      <c r="CN29" s="612"/>
      <c r="CO29" s="612"/>
      <c r="CP29" s="612"/>
      <c r="CQ29" s="612"/>
      <c r="CR29" s="612"/>
      <c r="CS29" s="612"/>
      <c r="CT29" s="613"/>
      <c r="CU29" s="72"/>
      <c r="CX29" s="575"/>
      <c r="CY29" s="575"/>
      <c r="CZ29" s="575"/>
      <c r="DA29" s="575"/>
      <c r="DB29" s="575"/>
      <c r="DC29" s="575"/>
      <c r="DD29" s="575"/>
      <c r="DE29" s="575"/>
      <c r="DF29" s="575"/>
      <c r="DG29" s="575"/>
    </row>
    <row r="30" spans="1:111" ht="9" customHeight="1">
      <c r="A30" s="72"/>
      <c r="B30" s="72"/>
      <c r="C30" s="590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2"/>
      <c r="U30" s="614"/>
      <c r="V30" s="615"/>
      <c r="W30" s="615"/>
      <c r="X30" s="615"/>
      <c r="Y30" s="615"/>
      <c r="Z30" s="615"/>
      <c r="AA30" s="615"/>
      <c r="AB30" s="615"/>
      <c r="AC30" s="615"/>
      <c r="AD30" s="615"/>
      <c r="AE30" s="615"/>
      <c r="AF30" s="615"/>
      <c r="AG30" s="615"/>
      <c r="AH30" s="615"/>
      <c r="AI30" s="615"/>
      <c r="AJ30" s="615"/>
      <c r="AK30" s="616"/>
      <c r="AL30" s="617"/>
      <c r="AM30" s="618"/>
      <c r="AN30" s="618"/>
      <c r="AO30" s="618"/>
      <c r="AP30" s="618"/>
      <c r="AQ30" s="618"/>
      <c r="AR30" s="618"/>
      <c r="AS30" s="618"/>
      <c r="AT30" s="618"/>
      <c r="AU30" s="618"/>
      <c r="AV30" s="618"/>
      <c r="AW30" s="618"/>
      <c r="AX30" s="618"/>
      <c r="AY30" s="618"/>
      <c r="AZ30" s="618"/>
      <c r="BA30" s="618"/>
      <c r="BB30" s="618"/>
      <c r="BC30" s="618"/>
      <c r="BD30" s="618"/>
      <c r="BE30" s="619"/>
      <c r="BF30" s="621"/>
      <c r="BG30" s="622"/>
      <c r="BH30" s="622"/>
      <c r="BI30" s="622"/>
      <c r="BJ30" s="622"/>
      <c r="BK30" s="622"/>
      <c r="BL30" s="622"/>
      <c r="BM30" s="622"/>
      <c r="BN30" s="622"/>
      <c r="BO30" s="622"/>
      <c r="BP30" s="622"/>
      <c r="BQ30" s="622"/>
      <c r="BR30" s="622"/>
      <c r="BS30" s="622"/>
      <c r="BT30" s="622"/>
      <c r="BU30" s="622"/>
      <c r="BV30" s="622"/>
      <c r="BW30" s="622"/>
      <c r="BX30" s="623"/>
      <c r="BY30" s="621"/>
      <c r="BZ30" s="622"/>
      <c r="CA30" s="622"/>
      <c r="CB30" s="622"/>
      <c r="CC30" s="622"/>
      <c r="CD30" s="622"/>
      <c r="CE30" s="622"/>
      <c r="CF30" s="622"/>
      <c r="CG30" s="622"/>
      <c r="CH30" s="622"/>
      <c r="CI30" s="622"/>
      <c r="CJ30" s="622"/>
      <c r="CK30" s="622"/>
      <c r="CL30" s="622"/>
      <c r="CM30" s="622"/>
      <c r="CN30" s="622"/>
      <c r="CO30" s="622"/>
      <c r="CP30" s="622"/>
      <c r="CQ30" s="622"/>
      <c r="CR30" s="622"/>
      <c r="CS30" s="622"/>
      <c r="CT30" s="623"/>
      <c r="CU30" s="72"/>
      <c r="CX30" s="575"/>
      <c r="CY30" s="575"/>
      <c r="CZ30" s="575"/>
      <c r="DA30" s="575"/>
      <c r="DB30" s="575"/>
      <c r="DC30" s="575"/>
      <c r="DD30" s="575"/>
      <c r="DE30" s="575"/>
      <c r="DF30" s="575"/>
      <c r="DG30" s="575"/>
    </row>
    <row r="31" spans="1:111" ht="9" customHeight="1">
      <c r="A31" s="72"/>
      <c r="B31" s="72"/>
      <c r="C31" s="593"/>
      <c r="D31" s="594"/>
      <c r="E31" s="594"/>
      <c r="F31" s="594"/>
      <c r="G31" s="594"/>
      <c r="H31" s="594"/>
      <c r="I31" s="594"/>
      <c r="J31" s="594"/>
      <c r="K31" s="594"/>
      <c r="L31" s="594"/>
      <c r="M31" s="594"/>
      <c r="N31" s="594"/>
      <c r="O31" s="594"/>
      <c r="P31" s="594"/>
      <c r="Q31" s="594"/>
      <c r="R31" s="594"/>
      <c r="S31" s="594"/>
      <c r="T31" s="595"/>
      <c r="U31" s="599"/>
      <c r="V31" s="600"/>
      <c r="W31" s="600"/>
      <c r="X31" s="600"/>
      <c r="Y31" s="600"/>
      <c r="Z31" s="600"/>
      <c r="AA31" s="600"/>
      <c r="AB31" s="600"/>
      <c r="AC31" s="600"/>
      <c r="AD31" s="600"/>
      <c r="AE31" s="600"/>
      <c r="AF31" s="600"/>
      <c r="AG31" s="600"/>
      <c r="AH31" s="600"/>
      <c r="AI31" s="600"/>
      <c r="AJ31" s="600"/>
      <c r="AK31" s="601"/>
      <c r="AL31" s="605"/>
      <c r="AM31" s="606"/>
      <c r="AN31" s="606"/>
      <c r="AO31" s="606"/>
      <c r="AP31" s="606"/>
      <c r="AQ31" s="606"/>
      <c r="AR31" s="606"/>
      <c r="AS31" s="606"/>
      <c r="AT31" s="606"/>
      <c r="AU31" s="606"/>
      <c r="AV31" s="606"/>
      <c r="AW31" s="606"/>
      <c r="AX31" s="606"/>
      <c r="AY31" s="606"/>
      <c r="AZ31" s="606"/>
      <c r="BA31" s="606"/>
      <c r="BB31" s="606"/>
      <c r="BC31" s="606"/>
      <c r="BD31" s="606"/>
      <c r="BE31" s="607"/>
      <c r="BF31" s="611"/>
      <c r="BG31" s="612"/>
      <c r="BH31" s="612"/>
      <c r="BI31" s="612"/>
      <c r="BJ31" s="612"/>
      <c r="BK31" s="612"/>
      <c r="BL31" s="612"/>
      <c r="BM31" s="612"/>
      <c r="BN31" s="612"/>
      <c r="BO31" s="612"/>
      <c r="BP31" s="612"/>
      <c r="BQ31" s="612"/>
      <c r="BR31" s="612"/>
      <c r="BS31" s="612"/>
      <c r="BT31" s="612"/>
      <c r="BU31" s="612"/>
      <c r="BV31" s="612"/>
      <c r="BW31" s="612"/>
      <c r="BX31" s="613"/>
      <c r="BY31" s="611"/>
      <c r="BZ31" s="612"/>
      <c r="CA31" s="612"/>
      <c r="CB31" s="612"/>
      <c r="CC31" s="612"/>
      <c r="CD31" s="612"/>
      <c r="CE31" s="612"/>
      <c r="CF31" s="612"/>
      <c r="CG31" s="612"/>
      <c r="CH31" s="612"/>
      <c r="CI31" s="612"/>
      <c r="CJ31" s="612"/>
      <c r="CK31" s="612"/>
      <c r="CL31" s="612"/>
      <c r="CM31" s="612"/>
      <c r="CN31" s="612"/>
      <c r="CO31" s="612"/>
      <c r="CP31" s="612"/>
      <c r="CQ31" s="612"/>
      <c r="CR31" s="612"/>
      <c r="CS31" s="612"/>
      <c r="CT31" s="613"/>
      <c r="CU31" s="72"/>
      <c r="CX31" s="575"/>
      <c r="CY31" s="575"/>
      <c r="CZ31" s="575"/>
      <c r="DA31" s="575"/>
      <c r="DB31" s="575"/>
      <c r="DC31" s="575"/>
      <c r="DD31" s="575"/>
      <c r="DE31" s="575"/>
      <c r="DF31" s="575"/>
      <c r="DG31" s="575"/>
    </row>
    <row r="32" spans="1:111" ht="9" customHeight="1">
      <c r="A32" s="72"/>
      <c r="B32" s="72"/>
      <c r="C32" s="590"/>
      <c r="D32" s="591"/>
      <c r="E32" s="591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2"/>
      <c r="U32" s="624"/>
      <c r="V32" s="625"/>
      <c r="W32" s="625"/>
      <c r="X32" s="625"/>
      <c r="Y32" s="625"/>
      <c r="Z32" s="625"/>
      <c r="AA32" s="625"/>
      <c r="AB32" s="625"/>
      <c r="AC32" s="625"/>
      <c r="AD32" s="625"/>
      <c r="AE32" s="625"/>
      <c r="AF32" s="625"/>
      <c r="AG32" s="625"/>
      <c r="AH32" s="625"/>
      <c r="AI32" s="625"/>
      <c r="AJ32" s="625"/>
      <c r="AK32" s="626"/>
      <c r="AL32" s="624"/>
      <c r="AM32" s="625"/>
      <c r="AN32" s="625"/>
      <c r="AO32" s="625"/>
      <c r="AP32" s="625"/>
      <c r="AQ32" s="625"/>
      <c r="AR32" s="625"/>
      <c r="AS32" s="625"/>
      <c r="AT32" s="625"/>
      <c r="AU32" s="625"/>
      <c r="AV32" s="625"/>
      <c r="AW32" s="625"/>
      <c r="AX32" s="625"/>
      <c r="AY32" s="625"/>
      <c r="AZ32" s="625"/>
      <c r="BA32" s="625"/>
      <c r="BB32" s="625"/>
      <c r="BC32" s="625"/>
      <c r="BD32" s="625"/>
      <c r="BE32" s="626"/>
      <c r="BF32" s="630"/>
      <c r="BG32" s="631"/>
      <c r="BH32" s="631"/>
      <c r="BI32" s="631"/>
      <c r="BJ32" s="631"/>
      <c r="BK32" s="631"/>
      <c r="BL32" s="631"/>
      <c r="BM32" s="631"/>
      <c r="BN32" s="631"/>
      <c r="BO32" s="631"/>
      <c r="BP32" s="631"/>
      <c r="BQ32" s="631"/>
      <c r="BR32" s="631"/>
      <c r="BS32" s="631"/>
      <c r="BT32" s="631"/>
      <c r="BU32" s="631"/>
      <c r="BV32" s="631"/>
      <c r="BW32" s="631"/>
      <c r="BX32" s="632"/>
      <c r="BY32" s="630"/>
      <c r="BZ32" s="631"/>
      <c r="CA32" s="631"/>
      <c r="CB32" s="631"/>
      <c r="CC32" s="631"/>
      <c r="CD32" s="631"/>
      <c r="CE32" s="631"/>
      <c r="CF32" s="631"/>
      <c r="CG32" s="631"/>
      <c r="CH32" s="631"/>
      <c r="CI32" s="631"/>
      <c r="CJ32" s="631"/>
      <c r="CK32" s="631"/>
      <c r="CL32" s="631"/>
      <c r="CM32" s="631"/>
      <c r="CN32" s="631"/>
      <c r="CO32" s="631"/>
      <c r="CP32" s="631"/>
      <c r="CQ32" s="631"/>
      <c r="CR32" s="631"/>
      <c r="CS32" s="631"/>
      <c r="CT32" s="632"/>
      <c r="CU32" s="72"/>
      <c r="CX32" s="575"/>
      <c r="CY32" s="575"/>
      <c r="CZ32" s="575"/>
      <c r="DA32" s="575"/>
      <c r="DB32" s="575"/>
      <c r="DC32" s="575"/>
      <c r="DD32" s="575"/>
      <c r="DE32" s="575"/>
      <c r="DF32" s="575"/>
      <c r="DG32" s="575"/>
    </row>
    <row r="33" spans="1:111" ht="9" customHeight="1">
      <c r="A33" s="72"/>
      <c r="B33" s="72"/>
      <c r="C33" s="593"/>
      <c r="D33" s="594"/>
      <c r="E33" s="594"/>
      <c r="F33" s="594"/>
      <c r="G33" s="594"/>
      <c r="H33" s="594"/>
      <c r="I33" s="594"/>
      <c r="J33" s="594"/>
      <c r="K33" s="594"/>
      <c r="L33" s="594"/>
      <c r="M33" s="594"/>
      <c r="N33" s="594"/>
      <c r="O33" s="594"/>
      <c r="P33" s="594"/>
      <c r="Q33" s="594"/>
      <c r="R33" s="594"/>
      <c r="S33" s="594"/>
      <c r="T33" s="595"/>
      <c r="U33" s="627"/>
      <c r="V33" s="628"/>
      <c r="W33" s="628"/>
      <c r="X33" s="628"/>
      <c r="Y33" s="628"/>
      <c r="Z33" s="628"/>
      <c r="AA33" s="628"/>
      <c r="AB33" s="628"/>
      <c r="AC33" s="628"/>
      <c r="AD33" s="628"/>
      <c r="AE33" s="628"/>
      <c r="AF33" s="628"/>
      <c r="AG33" s="628"/>
      <c r="AH33" s="628"/>
      <c r="AI33" s="628"/>
      <c r="AJ33" s="628"/>
      <c r="AK33" s="629"/>
      <c r="AL33" s="627"/>
      <c r="AM33" s="628"/>
      <c r="AN33" s="628"/>
      <c r="AO33" s="628"/>
      <c r="AP33" s="628"/>
      <c r="AQ33" s="628"/>
      <c r="AR33" s="628"/>
      <c r="AS33" s="628"/>
      <c r="AT33" s="628"/>
      <c r="AU33" s="628"/>
      <c r="AV33" s="628"/>
      <c r="AW33" s="628"/>
      <c r="AX33" s="628"/>
      <c r="AY33" s="628"/>
      <c r="AZ33" s="628"/>
      <c r="BA33" s="628"/>
      <c r="BB33" s="628"/>
      <c r="BC33" s="628"/>
      <c r="BD33" s="628"/>
      <c r="BE33" s="629"/>
      <c r="BF33" s="633"/>
      <c r="BG33" s="634"/>
      <c r="BH33" s="634"/>
      <c r="BI33" s="634"/>
      <c r="BJ33" s="634"/>
      <c r="BK33" s="634"/>
      <c r="BL33" s="634"/>
      <c r="BM33" s="634"/>
      <c r="BN33" s="634"/>
      <c r="BO33" s="634"/>
      <c r="BP33" s="634"/>
      <c r="BQ33" s="634"/>
      <c r="BR33" s="634"/>
      <c r="BS33" s="634"/>
      <c r="BT33" s="634"/>
      <c r="BU33" s="634"/>
      <c r="BV33" s="634"/>
      <c r="BW33" s="634"/>
      <c r="BX33" s="635"/>
      <c r="BY33" s="633"/>
      <c r="BZ33" s="634"/>
      <c r="CA33" s="634"/>
      <c r="CB33" s="634"/>
      <c r="CC33" s="634"/>
      <c r="CD33" s="634"/>
      <c r="CE33" s="634"/>
      <c r="CF33" s="634"/>
      <c r="CG33" s="634"/>
      <c r="CH33" s="634"/>
      <c r="CI33" s="634"/>
      <c r="CJ33" s="634"/>
      <c r="CK33" s="634"/>
      <c r="CL33" s="634"/>
      <c r="CM33" s="634"/>
      <c r="CN33" s="634"/>
      <c r="CO33" s="634"/>
      <c r="CP33" s="634"/>
      <c r="CQ33" s="634"/>
      <c r="CR33" s="634"/>
      <c r="CS33" s="634"/>
      <c r="CT33" s="635"/>
      <c r="CU33" s="72"/>
      <c r="CX33" s="575"/>
      <c r="CY33" s="575"/>
      <c r="CZ33" s="575"/>
      <c r="DA33" s="575"/>
      <c r="DB33" s="575"/>
      <c r="DC33" s="575"/>
      <c r="DD33" s="575"/>
      <c r="DE33" s="575"/>
      <c r="DF33" s="575"/>
      <c r="DG33" s="575"/>
    </row>
    <row r="34" spans="1:111" ht="9" customHeight="1">
      <c r="A34" s="72"/>
      <c r="B34" s="72"/>
      <c r="C34" s="590"/>
      <c r="D34" s="591"/>
      <c r="E34" s="591"/>
      <c r="F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2"/>
      <c r="U34" s="624"/>
      <c r="V34" s="625"/>
      <c r="W34" s="625"/>
      <c r="X34" s="625"/>
      <c r="Y34" s="625"/>
      <c r="Z34" s="625"/>
      <c r="AA34" s="625"/>
      <c r="AB34" s="625"/>
      <c r="AC34" s="625"/>
      <c r="AD34" s="625"/>
      <c r="AE34" s="625"/>
      <c r="AF34" s="625"/>
      <c r="AG34" s="625"/>
      <c r="AH34" s="625"/>
      <c r="AI34" s="625"/>
      <c r="AJ34" s="625"/>
      <c r="AK34" s="626"/>
      <c r="AL34" s="624"/>
      <c r="AM34" s="625"/>
      <c r="AN34" s="625"/>
      <c r="AO34" s="625"/>
      <c r="AP34" s="625"/>
      <c r="AQ34" s="625"/>
      <c r="AR34" s="625"/>
      <c r="AS34" s="625"/>
      <c r="AT34" s="625"/>
      <c r="AU34" s="625"/>
      <c r="AV34" s="625"/>
      <c r="AW34" s="625"/>
      <c r="AX34" s="625"/>
      <c r="AY34" s="625"/>
      <c r="AZ34" s="625"/>
      <c r="BA34" s="625"/>
      <c r="BB34" s="625"/>
      <c r="BC34" s="625"/>
      <c r="BD34" s="625"/>
      <c r="BE34" s="626"/>
      <c r="BF34" s="630"/>
      <c r="BG34" s="631"/>
      <c r="BH34" s="631"/>
      <c r="BI34" s="631"/>
      <c r="BJ34" s="631"/>
      <c r="BK34" s="631"/>
      <c r="BL34" s="631"/>
      <c r="BM34" s="631"/>
      <c r="BN34" s="631"/>
      <c r="BO34" s="631"/>
      <c r="BP34" s="631"/>
      <c r="BQ34" s="631"/>
      <c r="BR34" s="631"/>
      <c r="BS34" s="631"/>
      <c r="BT34" s="631"/>
      <c r="BU34" s="631"/>
      <c r="BV34" s="631"/>
      <c r="BW34" s="631"/>
      <c r="BX34" s="632"/>
      <c r="BY34" s="630"/>
      <c r="BZ34" s="631"/>
      <c r="CA34" s="631"/>
      <c r="CB34" s="631"/>
      <c r="CC34" s="631"/>
      <c r="CD34" s="631"/>
      <c r="CE34" s="631"/>
      <c r="CF34" s="631"/>
      <c r="CG34" s="631"/>
      <c r="CH34" s="631"/>
      <c r="CI34" s="631"/>
      <c r="CJ34" s="631"/>
      <c r="CK34" s="631"/>
      <c r="CL34" s="631"/>
      <c r="CM34" s="631"/>
      <c r="CN34" s="631"/>
      <c r="CO34" s="631"/>
      <c r="CP34" s="631"/>
      <c r="CQ34" s="631"/>
      <c r="CR34" s="631"/>
      <c r="CS34" s="631"/>
      <c r="CT34" s="632"/>
      <c r="CU34" s="72"/>
      <c r="CX34" s="575"/>
      <c r="CY34" s="575"/>
      <c r="CZ34" s="575"/>
      <c r="DA34" s="575"/>
      <c r="DB34" s="575"/>
      <c r="DC34" s="575"/>
      <c r="DD34" s="575"/>
      <c r="DE34" s="575"/>
      <c r="DF34" s="575"/>
      <c r="DG34" s="575"/>
    </row>
    <row r="35" spans="1:111" ht="9" customHeight="1">
      <c r="A35" s="72"/>
      <c r="B35" s="72"/>
      <c r="C35" s="593"/>
      <c r="D35" s="594"/>
      <c r="E35" s="594"/>
      <c r="F35" s="594"/>
      <c r="G35" s="594"/>
      <c r="H35" s="594"/>
      <c r="I35" s="594"/>
      <c r="J35" s="594"/>
      <c r="K35" s="594"/>
      <c r="L35" s="594"/>
      <c r="M35" s="594"/>
      <c r="N35" s="594"/>
      <c r="O35" s="594"/>
      <c r="P35" s="594"/>
      <c r="Q35" s="594"/>
      <c r="R35" s="594"/>
      <c r="S35" s="594"/>
      <c r="T35" s="595"/>
      <c r="U35" s="624"/>
      <c r="V35" s="625"/>
      <c r="W35" s="625"/>
      <c r="X35" s="625"/>
      <c r="Y35" s="625"/>
      <c r="Z35" s="625"/>
      <c r="AA35" s="625"/>
      <c r="AB35" s="625"/>
      <c r="AC35" s="625"/>
      <c r="AD35" s="625"/>
      <c r="AE35" s="625"/>
      <c r="AF35" s="625"/>
      <c r="AG35" s="625"/>
      <c r="AH35" s="625"/>
      <c r="AI35" s="625"/>
      <c r="AJ35" s="625"/>
      <c r="AK35" s="626"/>
      <c r="AL35" s="624"/>
      <c r="AM35" s="625"/>
      <c r="AN35" s="625"/>
      <c r="AO35" s="625"/>
      <c r="AP35" s="625"/>
      <c r="AQ35" s="625"/>
      <c r="AR35" s="625"/>
      <c r="AS35" s="625"/>
      <c r="AT35" s="625"/>
      <c r="AU35" s="625"/>
      <c r="AV35" s="625"/>
      <c r="AW35" s="625"/>
      <c r="AX35" s="625"/>
      <c r="AY35" s="625"/>
      <c r="AZ35" s="625"/>
      <c r="BA35" s="625"/>
      <c r="BB35" s="625"/>
      <c r="BC35" s="625"/>
      <c r="BD35" s="625"/>
      <c r="BE35" s="626"/>
      <c r="BF35" s="630"/>
      <c r="BG35" s="631"/>
      <c r="BH35" s="631"/>
      <c r="BI35" s="631"/>
      <c r="BJ35" s="631"/>
      <c r="BK35" s="631"/>
      <c r="BL35" s="631"/>
      <c r="BM35" s="631"/>
      <c r="BN35" s="631"/>
      <c r="BO35" s="631"/>
      <c r="BP35" s="631"/>
      <c r="BQ35" s="631"/>
      <c r="BR35" s="631"/>
      <c r="BS35" s="631"/>
      <c r="BT35" s="631"/>
      <c r="BU35" s="631"/>
      <c r="BV35" s="631"/>
      <c r="BW35" s="631"/>
      <c r="BX35" s="632"/>
      <c r="BY35" s="630"/>
      <c r="BZ35" s="631"/>
      <c r="CA35" s="631"/>
      <c r="CB35" s="631"/>
      <c r="CC35" s="631"/>
      <c r="CD35" s="631"/>
      <c r="CE35" s="631"/>
      <c r="CF35" s="631"/>
      <c r="CG35" s="631"/>
      <c r="CH35" s="631"/>
      <c r="CI35" s="631"/>
      <c r="CJ35" s="631"/>
      <c r="CK35" s="631"/>
      <c r="CL35" s="631"/>
      <c r="CM35" s="631"/>
      <c r="CN35" s="631"/>
      <c r="CO35" s="631"/>
      <c r="CP35" s="631"/>
      <c r="CQ35" s="631"/>
      <c r="CR35" s="631"/>
      <c r="CS35" s="631"/>
      <c r="CT35" s="632"/>
      <c r="CU35" s="72"/>
      <c r="CX35" s="575"/>
      <c r="CY35" s="575"/>
      <c r="CZ35" s="575"/>
      <c r="DA35" s="575"/>
      <c r="DB35" s="575"/>
      <c r="DC35" s="575"/>
      <c r="DD35" s="575"/>
      <c r="DE35" s="575"/>
      <c r="DF35" s="575"/>
      <c r="DG35" s="575"/>
    </row>
    <row r="36" spans="1:111" ht="9" customHeight="1">
      <c r="A36" s="72"/>
      <c r="B36" s="72"/>
      <c r="C36" s="80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3"/>
      <c r="U36" s="84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3"/>
      <c r="AL36" s="84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3"/>
      <c r="BF36" s="84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3"/>
      <c r="BY36" s="84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3"/>
      <c r="CU36" s="72"/>
      <c r="CX36" s="575"/>
      <c r="CY36" s="575"/>
      <c r="CZ36" s="575"/>
      <c r="DA36" s="575"/>
      <c r="DB36" s="575"/>
      <c r="DC36" s="575"/>
      <c r="DD36" s="575"/>
      <c r="DE36" s="575"/>
      <c r="DF36" s="575"/>
      <c r="DG36" s="575"/>
    </row>
    <row r="37" spans="1:111" ht="7.5" customHeight="1">
      <c r="A37" s="72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2"/>
      <c r="CX37" s="575"/>
      <c r="CY37" s="575"/>
      <c r="CZ37" s="575"/>
      <c r="DA37" s="575"/>
      <c r="DB37" s="575"/>
      <c r="DC37" s="575"/>
      <c r="DD37" s="575"/>
      <c r="DE37" s="575"/>
      <c r="DF37" s="575"/>
      <c r="DG37" s="575"/>
    </row>
    <row r="38" spans="1:111" ht="7.5" customHeight="1">
      <c r="A38" s="72"/>
      <c r="B38" s="72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643" t="s">
        <v>127</v>
      </c>
      <c r="BF38" s="643"/>
      <c r="BG38" s="643"/>
      <c r="BH38" s="643"/>
      <c r="BI38" s="644" t="s">
        <v>128</v>
      </c>
      <c r="BJ38" s="644"/>
      <c r="BK38" s="644"/>
      <c r="BL38" s="644"/>
      <c r="BM38" s="644"/>
      <c r="BN38" s="644"/>
      <c r="BO38" s="644"/>
      <c r="BP38" s="644"/>
      <c r="BQ38" s="644"/>
      <c r="BR38" s="644"/>
      <c r="BS38" s="644"/>
      <c r="BT38" s="644"/>
      <c r="BU38" s="644"/>
      <c r="BV38" s="644"/>
      <c r="BW38" s="636" t="s">
        <v>129</v>
      </c>
      <c r="BX38" s="636"/>
      <c r="BY38" s="636"/>
      <c r="BZ38" s="643" t="s">
        <v>130</v>
      </c>
      <c r="CA38" s="643"/>
      <c r="CB38" s="643"/>
      <c r="CC38" s="646">
        <f ca="1">NOW()</f>
        <v>43573.698526273147</v>
      </c>
      <c r="CD38" s="646"/>
      <c r="CE38" s="646"/>
      <c r="CF38" s="646"/>
      <c r="CG38" s="646"/>
      <c r="CH38" s="646"/>
      <c r="CI38" s="646"/>
      <c r="CJ38" s="646"/>
      <c r="CK38" s="646"/>
      <c r="CL38" s="646"/>
      <c r="CM38" s="646"/>
      <c r="CN38" s="646"/>
      <c r="CO38" s="646"/>
      <c r="CP38" s="646"/>
      <c r="CQ38" s="636" t="s">
        <v>131</v>
      </c>
      <c r="CR38" s="636"/>
      <c r="CS38" s="636"/>
      <c r="CT38" s="636"/>
      <c r="CU38" s="72"/>
      <c r="CX38" s="575"/>
      <c r="CY38" s="575"/>
      <c r="CZ38" s="575"/>
      <c r="DA38" s="575"/>
      <c r="DB38" s="575"/>
      <c r="DC38" s="575"/>
      <c r="DD38" s="575"/>
      <c r="DE38" s="575"/>
      <c r="DF38" s="575"/>
      <c r="DG38" s="575"/>
    </row>
    <row r="39" spans="1:111" ht="7.5" customHeight="1">
      <c r="A39" s="72"/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643"/>
      <c r="BF39" s="643"/>
      <c r="BG39" s="643"/>
      <c r="BH39" s="643"/>
      <c r="BI39" s="645"/>
      <c r="BJ39" s="645"/>
      <c r="BK39" s="645"/>
      <c r="BL39" s="645"/>
      <c r="BM39" s="645"/>
      <c r="BN39" s="645"/>
      <c r="BO39" s="645"/>
      <c r="BP39" s="645"/>
      <c r="BQ39" s="645"/>
      <c r="BR39" s="645"/>
      <c r="BS39" s="645"/>
      <c r="BT39" s="645"/>
      <c r="BU39" s="645"/>
      <c r="BV39" s="645"/>
      <c r="BW39" s="636"/>
      <c r="BX39" s="636"/>
      <c r="BY39" s="636"/>
      <c r="BZ39" s="643"/>
      <c r="CA39" s="643"/>
      <c r="CB39" s="643"/>
      <c r="CC39" s="647"/>
      <c r="CD39" s="647"/>
      <c r="CE39" s="647"/>
      <c r="CF39" s="647"/>
      <c r="CG39" s="647"/>
      <c r="CH39" s="647"/>
      <c r="CI39" s="647"/>
      <c r="CJ39" s="647"/>
      <c r="CK39" s="647"/>
      <c r="CL39" s="647"/>
      <c r="CM39" s="647"/>
      <c r="CN39" s="647"/>
      <c r="CO39" s="647"/>
      <c r="CP39" s="647"/>
      <c r="CQ39" s="636"/>
      <c r="CR39" s="636"/>
      <c r="CS39" s="636"/>
      <c r="CT39" s="636"/>
      <c r="CU39" s="72"/>
      <c r="CX39" s="575"/>
      <c r="CY39" s="575"/>
      <c r="CZ39" s="575"/>
      <c r="DA39" s="575"/>
      <c r="DB39" s="575"/>
      <c r="DC39" s="575"/>
      <c r="DD39" s="575"/>
      <c r="DE39" s="575"/>
      <c r="DF39" s="575"/>
      <c r="DG39" s="575"/>
    </row>
    <row r="40" spans="1:111" ht="7.5" customHeight="1">
      <c r="A40" s="72"/>
      <c r="B40" s="72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2"/>
      <c r="CX40" s="575"/>
      <c r="CY40" s="575"/>
      <c r="CZ40" s="575"/>
      <c r="DA40" s="575"/>
      <c r="DB40" s="575"/>
      <c r="DC40" s="575"/>
      <c r="DD40" s="575"/>
      <c r="DE40" s="575"/>
      <c r="DF40" s="575"/>
      <c r="DG40" s="575"/>
    </row>
    <row r="41" spans="1:111" ht="7.5" customHeight="1">
      <c r="A41" s="72"/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637" t="s">
        <v>132</v>
      </c>
      <c r="BF41" s="637"/>
      <c r="BG41" s="637"/>
      <c r="BH41" s="637"/>
      <c r="BI41" s="637"/>
      <c r="BJ41" s="637"/>
      <c r="BK41" s="637"/>
      <c r="BL41" s="637"/>
      <c r="BM41" s="637"/>
      <c r="BN41" s="637"/>
      <c r="BO41" s="637"/>
      <c r="BP41" s="637"/>
      <c r="BQ41" s="637"/>
      <c r="BR41" s="637"/>
      <c r="BS41" s="637"/>
      <c r="BT41" s="638"/>
      <c r="BU41" s="638"/>
      <c r="BV41" s="638"/>
      <c r="BW41" s="638"/>
      <c r="BX41" s="638"/>
      <c r="BY41" s="638"/>
      <c r="BZ41" s="638"/>
      <c r="CA41" s="638"/>
      <c r="CB41" s="638"/>
      <c r="CC41" s="638"/>
      <c r="CD41" s="638"/>
      <c r="CE41" s="638"/>
      <c r="CF41" s="638"/>
      <c r="CG41" s="638"/>
      <c r="CH41" s="638"/>
      <c r="CI41" s="471" t="s">
        <v>133</v>
      </c>
      <c r="CJ41" s="471"/>
      <c r="CK41" s="471"/>
      <c r="CL41" s="471"/>
      <c r="CM41" s="471"/>
      <c r="CN41" s="471"/>
      <c r="CO41" s="471"/>
      <c r="CP41" s="471"/>
      <c r="CQ41" s="471"/>
      <c r="CR41" s="471"/>
      <c r="CS41" s="471"/>
      <c r="CT41" s="471"/>
      <c r="CU41" s="72"/>
      <c r="CX41" s="575"/>
      <c r="CY41" s="575"/>
      <c r="CZ41" s="575"/>
      <c r="DA41" s="575"/>
      <c r="DB41" s="575"/>
      <c r="DC41" s="575"/>
      <c r="DD41" s="575"/>
      <c r="DE41" s="575"/>
      <c r="DF41" s="575"/>
      <c r="DG41" s="575"/>
    </row>
    <row r="42" spans="1:111" ht="7.5" customHeight="1">
      <c r="A42" s="72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637"/>
      <c r="BF42" s="637"/>
      <c r="BG42" s="637"/>
      <c r="BH42" s="637"/>
      <c r="BI42" s="637"/>
      <c r="BJ42" s="637"/>
      <c r="BK42" s="637"/>
      <c r="BL42" s="637"/>
      <c r="BM42" s="637"/>
      <c r="BN42" s="637"/>
      <c r="BO42" s="637"/>
      <c r="BP42" s="637"/>
      <c r="BQ42" s="637"/>
      <c r="BR42" s="637"/>
      <c r="BS42" s="637"/>
      <c r="BT42" s="639"/>
      <c r="BU42" s="639"/>
      <c r="BV42" s="639"/>
      <c r="BW42" s="639"/>
      <c r="BX42" s="639"/>
      <c r="BY42" s="639"/>
      <c r="BZ42" s="639"/>
      <c r="CA42" s="639"/>
      <c r="CB42" s="639"/>
      <c r="CC42" s="639"/>
      <c r="CD42" s="639"/>
      <c r="CE42" s="639"/>
      <c r="CF42" s="639"/>
      <c r="CG42" s="639"/>
      <c r="CH42" s="639"/>
      <c r="CI42" s="471"/>
      <c r="CJ42" s="471"/>
      <c r="CK42" s="471"/>
      <c r="CL42" s="471"/>
      <c r="CM42" s="471"/>
      <c r="CN42" s="471"/>
      <c r="CO42" s="471"/>
      <c r="CP42" s="471"/>
      <c r="CQ42" s="471"/>
      <c r="CR42" s="471"/>
      <c r="CS42" s="471"/>
      <c r="CT42" s="471"/>
      <c r="CU42" s="72"/>
      <c r="CX42" s="575"/>
      <c r="CY42" s="575"/>
      <c r="CZ42" s="575"/>
      <c r="DA42" s="575"/>
      <c r="DB42" s="575"/>
      <c r="DC42" s="575"/>
      <c r="DD42" s="575"/>
      <c r="DE42" s="575"/>
      <c r="DF42" s="575"/>
      <c r="DG42" s="575"/>
    </row>
    <row r="43" spans="1:111" ht="7.5" customHeight="1">
      <c r="A43" s="72"/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2"/>
      <c r="CX43" s="575"/>
      <c r="CY43" s="575"/>
      <c r="CZ43" s="575"/>
      <c r="DA43" s="575"/>
      <c r="DB43" s="575"/>
      <c r="DC43" s="575"/>
      <c r="DD43" s="575"/>
      <c r="DE43" s="575"/>
      <c r="DF43" s="575"/>
      <c r="DG43" s="575"/>
    </row>
    <row r="44" spans="1:111" ht="7.5" customHeight="1">
      <c r="A44" s="72"/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637" t="s">
        <v>134</v>
      </c>
      <c r="BF44" s="637"/>
      <c r="BG44" s="637"/>
      <c r="BH44" s="637"/>
      <c r="BI44" s="637"/>
      <c r="BJ44" s="637"/>
      <c r="BK44" s="637"/>
      <c r="BL44" s="637"/>
      <c r="BM44" s="637"/>
      <c r="BN44" s="640"/>
      <c r="BO44" s="640"/>
      <c r="BP44" s="640"/>
      <c r="BQ44" s="640"/>
      <c r="BR44" s="640"/>
      <c r="BS44" s="640"/>
      <c r="BT44" s="640"/>
      <c r="BU44" s="640"/>
      <c r="BV44" s="640"/>
      <c r="BW44" s="640"/>
      <c r="BX44" s="640"/>
      <c r="BY44" s="640"/>
      <c r="BZ44" s="640"/>
      <c r="CA44" s="640"/>
      <c r="CB44" s="640"/>
      <c r="CC44" s="640"/>
      <c r="CD44" s="640"/>
      <c r="CE44" s="640"/>
      <c r="CF44" s="640"/>
      <c r="CG44" s="640"/>
      <c r="CH44" s="640"/>
      <c r="CI44" s="640"/>
      <c r="CJ44" s="640"/>
      <c r="CK44" s="640"/>
      <c r="CL44" s="640"/>
      <c r="CM44" s="640"/>
      <c r="CN44" s="640"/>
      <c r="CO44" s="640"/>
      <c r="CP44" s="640"/>
      <c r="CQ44" s="640"/>
      <c r="CR44" s="640"/>
      <c r="CS44" s="640"/>
      <c r="CT44" s="640"/>
      <c r="CU44" s="72"/>
      <c r="CX44" s="575"/>
      <c r="CY44" s="575"/>
      <c r="CZ44" s="575"/>
      <c r="DA44" s="575"/>
      <c r="DB44" s="575"/>
      <c r="DC44" s="575"/>
      <c r="DD44" s="575"/>
      <c r="DE44" s="575"/>
      <c r="DF44" s="575"/>
      <c r="DG44" s="575"/>
    </row>
    <row r="45" spans="1:111" ht="7.5" customHeight="1">
      <c r="A45" s="72"/>
      <c r="B45" s="72"/>
      <c r="C45" s="73"/>
      <c r="D45" s="73"/>
      <c r="E45" s="73"/>
      <c r="F45" s="73"/>
      <c r="G45" s="73"/>
      <c r="H45" s="73"/>
      <c r="I45" s="73"/>
      <c r="J45" s="648" t="s">
        <v>135</v>
      </c>
      <c r="K45" s="648"/>
      <c r="L45" s="648"/>
      <c r="M45" s="648"/>
      <c r="N45" s="648"/>
      <c r="O45" s="648"/>
      <c r="P45" s="648"/>
      <c r="Q45" s="648"/>
      <c r="R45" s="648"/>
      <c r="S45" s="648"/>
      <c r="T45" s="648"/>
      <c r="U45" s="648"/>
      <c r="V45" s="648"/>
      <c r="W45" s="649" t="s">
        <v>136</v>
      </c>
      <c r="X45" s="649"/>
      <c r="Y45" s="649"/>
      <c r="Z45" s="649"/>
      <c r="AA45" s="649"/>
      <c r="AB45" s="649"/>
      <c r="AC45" s="649"/>
      <c r="AD45" s="649"/>
      <c r="AE45" s="649"/>
      <c r="AF45" s="649"/>
      <c r="AG45" s="649"/>
      <c r="AH45" s="649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637"/>
      <c r="BF45" s="637"/>
      <c r="BG45" s="637"/>
      <c r="BH45" s="637"/>
      <c r="BI45" s="637"/>
      <c r="BJ45" s="637"/>
      <c r="BK45" s="637"/>
      <c r="BL45" s="637"/>
      <c r="BM45" s="637"/>
      <c r="BN45" s="641"/>
      <c r="BO45" s="641"/>
      <c r="BP45" s="641"/>
      <c r="BQ45" s="641"/>
      <c r="BR45" s="641"/>
      <c r="BS45" s="641"/>
      <c r="BT45" s="641"/>
      <c r="BU45" s="641"/>
      <c r="BV45" s="641"/>
      <c r="BW45" s="641"/>
      <c r="BX45" s="641"/>
      <c r="BY45" s="641"/>
      <c r="BZ45" s="641"/>
      <c r="CA45" s="641"/>
      <c r="CB45" s="641"/>
      <c r="CC45" s="641"/>
      <c r="CD45" s="641"/>
      <c r="CE45" s="641"/>
      <c r="CF45" s="641"/>
      <c r="CG45" s="641"/>
      <c r="CH45" s="641"/>
      <c r="CI45" s="641"/>
      <c r="CJ45" s="641"/>
      <c r="CK45" s="641"/>
      <c r="CL45" s="641"/>
      <c r="CM45" s="641"/>
      <c r="CN45" s="641"/>
      <c r="CO45" s="641"/>
      <c r="CP45" s="641"/>
      <c r="CQ45" s="641"/>
      <c r="CR45" s="641"/>
      <c r="CS45" s="641"/>
      <c r="CT45" s="641"/>
      <c r="CU45" s="72"/>
      <c r="CX45" s="575"/>
      <c r="CY45" s="575"/>
      <c r="CZ45" s="575"/>
      <c r="DA45" s="575"/>
      <c r="DB45" s="575"/>
      <c r="DC45" s="575"/>
      <c r="DD45" s="575"/>
      <c r="DE45" s="575"/>
      <c r="DF45" s="575"/>
      <c r="DG45" s="575"/>
    </row>
    <row r="46" spans="1:111" ht="7.5" customHeight="1">
      <c r="A46" s="72"/>
      <c r="B46" s="72"/>
      <c r="C46" s="73"/>
      <c r="D46" s="73"/>
      <c r="E46" s="73"/>
      <c r="F46" s="73"/>
      <c r="G46" s="73"/>
      <c r="H46" s="73"/>
      <c r="I46" s="73"/>
      <c r="J46" s="648"/>
      <c r="K46" s="648"/>
      <c r="L46" s="648"/>
      <c r="M46" s="648"/>
      <c r="N46" s="648"/>
      <c r="O46" s="648"/>
      <c r="P46" s="648"/>
      <c r="Q46" s="648"/>
      <c r="R46" s="648"/>
      <c r="S46" s="648"/>
      <c r="T46" s="648"/>
      <c r="U46" s="648"/>
      <c r="V46" s="648"/>
      <c r="W46" s="649"/>
      <c r="X46" s="649"/>
      <c r="Y46" s="649"/>
      <c r="Z46" s="649"/>
      <c r="AA46" s="649"/>
      <c r="AB46" s="649"/>
      <c r="AC46" s="649"/>
      <c r="AD46" s="649"/>
      <c r="AE46" s="649"/>
      <c r="AF46" s="649"/>
      <c r="AG46" s="649"/>
      <c r="AH46" s="649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2"/>
      <c r="CX46" s="575"/>
      <c r="CY46" s="575"/>
      <c r="CZ46" s="575"/>
      <c r="DA46" s="575"/>
      <c r="DB46" s="575"/>
      <c r="DC46" s="575"/>
      <c r="DD46" s="575"/>
      <c r="DE46" s="575"/>
      <c r="DF46" s="575"/>
      <c r="DG46" s="575"/>
    </row>
    <row r="47" spans="1:111" ht="7.5" customHeight="1">
      <c r="A47" s="72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650" t="s">
        <v>137</v>
      </c>
      <c r="BQ47" s="650"/>
      <c r="BR47" s="650"/>
      <c r="BS47" s="650"/>
      <c r="BT47" s="650"/>
      <c r="BU47" s="650"/>
      <c r="BV47" s="650"/>
      <c r="BW47" s="650"/>
      <c r="BX47" s="73"/>
      <c r="BY47" s="73"/>
      <c r="BZ47" s="73"/>
      <c r="CA47" s="73"/>
      <c r="CB47" s="73"/>
      <c r="CC47" s="73"/>
      <c r="CD47" s="651" t="s">
        <v>138</v>
      </c>
      <c r="CE47" s="651"/>
      <c r="CF47" s="651"/>
      <c r="CG47" s="651"/>
      <c r="CH47" s="651"/>
      <c r="CI47" s="651"/>
      <c r="CJ47" s="651"/>
      <c r="CK47" s="651"/>
      <c r="CL47" s="651"/>
      <c r="CM47" s="73"/>
      <c r="CN47" s="73"/>
      <c r="CO47" s="73"/>
      <c r="CP47" s="73"/>
      <c r="CQ47" s="73"/>
      <c r="CR47" s="73"/>
      <c r="CS47" s="73"/>
      <c r="CT47" s="73"/>
      <c r="CU47" s="72"/>
      <c r="CX47" s="575"/>
      <c r="CY47" s="575"/>
      <c r="CZ47" s="575"/>
      <c r="DA47" s="575"/>
      <c r="DB47" s="575"/>
      <c r="DC47" s="575"/>
      <c r="DD47" s="575"/>
      <c r="DE47" s="575"/>
      <c r="DF47" s="575"/>
      <c r="DG47" s="575"/>
    </row>
    <row r="48" spans="1:111" ht="7.5" customHeight="1">
      <c r="A48" s="72"/>
      <c r="B48" s="72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650"/>
      <c r="BQ48" s="650"/>
      <c r="BR48" s="650"/>
      <c r="BS48" s="650"/>
      <c r="BT48" s="650"/>
      <c r="BU48" s="650"/>
      <c r="BV48" s="650"/>
      <c r="BW48" s="650"/>
      <c r="BX48" s="73"/>
      <c r="BY48" s="73"/>
      <c r="BZ48" s="73"/>
      <c r="CA48" s="73"/>
      <c r="CB48" s="73"/>
      <c r="CC48" s="73"/>
      <c r="CD48" s="651"/>
      <c r="CE48" s="651"/>
      <c r="CF48" s="651"/>
      <c r="CG48" s="651"/>
      <c r="CH48" s="651"/>
      <c r="CI48" s="651"/>
      <c r="CJ48" s="651"/>
      <c r="CK48" s="651"/>
      <c r="CL48" s="651"/>
      <c r="CM48" s="73"/>
      <c r="CN48" s="73"/>
      <c r="CO48" s="73"/>
      <c r="CP48" s="73"/>
      <c r="CQ48" s="73"/>
      <c r="CR48" s="73"/>
      <c r="CS48" s="73"/>
      <c r="CT48" s="73"/>
      <c r="CU48" s="72"/>
      <c r="CX48" s="575"/>
      <c r="CY48" s="575"/>
      <c r="CZ48" s="575"/>
      <c r="DA48" s="575"/>
      <c r="DB48" s="575"/>
      <c r="DC48" s="575"/>
      <c r="DD48" s="575"/>
      <c r="DE48" s="575"/>
      <c r="DF48" s="575"/>
      <c r="DG48" s="575"/>
    </row>
    <row r="49" spans="1:111" ht="7.5" customHeight="1">
      <c r="A49" s="72"/>
      <c r="B49" s="72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85"/>
      <c r="BR49" s="85"/>
      <c r="BS49" s="85"/>
      <c r="BT49" s="85"/>
      <c r="BU49" s="85"/>
      <c r="BV49" s="85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2"/>
      <c r="CX49" s="575"/>
      <c r="CY49" s="575"/>
      <c r="CZ49" s="575"/>
      <c r="DA49" s="575"/>
      <c r="DB49" s="575"/>
      <c r="DC49" s="575"/>
      <c r="DD49" s="575"/>
      <c r="DE49" s="575"/>
      <c r="DF49" s="575"/>
      <c r="DG49" s="575"/>
    </row>
    <row r="50" spans="1:111" ht="7.5" customHeight="1">
      <c r="A50" s="72"/>
      <c r="B50" s="72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2"/>
      <c r="CX50" s="575"/>
      <c r="CY50" s="575"/>
      <c r="CZ50" s="575"/>
      <c r="DA50" s="575"/>
      <c r="DB50" s="575"/>
      <c r="DC50" s="575"/>
      <c r="DD50" s="575"/>
      <c r="DE50" s="575"/>
      <c r="DF50" s="575"/>
      <c r="DG50" s="575"/>
    </row>
    <row r="51" spans="1:111" ht="7.5" customHeight="1">
      <c r="A51" s="72"/>
      <c r="B51" s="72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2"/>
      <c r="CX51" s="575"/>
      <c r="CY51" s="575"/>
      <c r="CZ51" s="575"/>
      <c r="DA51" s="575"/>
      <c r="DB51" s="575"/>
      <c r="DC51" s="575"/>
      <c r="DD51" s="575"/>
      <c r="DE51" s="575"/>
      <c r="DF51" s="575"/>
      <c r="DG51" s="575"/>
    </row>
    <row r="52" spans="1:111" ht="7.5" customHeight="1">
      <c r="A52" s="72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2"/>
      <c r="CX52" s="575"/>
      <c r="CY52" s="575"/>
      <c r="CZ52" s="575"/>
      <c r="DA52" s="575"/>
      <c r="DB52" s="575"/>
      <c r="DC52" s="575"/>
      <c r="DD52" s="575"/>
      <c r="DE52" s="575"/>
      <c r="DF52" s="575"/>
      <c r="DG52" s="575"/>
    </row>
    <row r="53" spans="1:111" ht="7.5" customHeight="1">
      <c r="A53" s="72"/>
      <c r="B53" s="72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2"/>
      <c r="CX53" s="575"/>
      <c r="CY53" s="575"/>
      <c r="CZ53" s="575"/>
      <c r="DA53" s="575"/>
      <c r="DB53" s="575"/>
      <c r="DC53" s="575"/>
      <c r="DD53" s="575"/>
      <c r="DE53" s="575"/>
      <c r="DF53" s="575"/>
      <c r="DG53" s="575"/>
    </row>
    <row r="54" spans="1:111" ht="7.5" customHeight="1">
      <c r="A54" s="72"/>
      <c r="B54" s="72"/>
      <c r="C54" s="642" t="s">
        <v>139</v>
      </c>
      <c r="D54" s="642"/>
      <c r="E54" s="642"/>
      <c r="F54" s="642"/>
      <c r="G54" s="642"/>
      <c r="H54" s="642"/>
      <c r="I54" s="642"/>
      <c r="J54" s="642"/>
      <c r="K54" s="642"/>
      <c r="L54" s="642"/>
      <c r="M54" s="642"/>
      <c r="N54" s="642"/>
      <c r="O54" s="642"/>
      <c r="P54" s="642"/>
      <c r="Q54" s="642"/>
      <c r="R54" s="642"/>
      <c r="S54" s="642"/>
      <c r="T54" s="642"/>
      <c r="U54" s="642"/>
      <c r="V54" s="642"/>
      <c r="W54" s="642"/>
      <c r="X54" s="642"/>
      <c r="Y54" s="642"/>
      <c r="Z54" s="642"/>
      <c r="AA54" s="642"/>
      <c r="AB54" s="642"/>
      <c r="AC54" s="642"/>
      <c r="AD54" s="642"/>
      <c r="AE54" s="642"/>
      <c r="AF54" s="642"/>
      <c r="AG54" s="642"/>
      <c r="AH54" s="642"/>
      <c r="AI54" s="642"/>
      <c r="AJ54" s="642"/>
      <c r="AK54" s="642"/>
      <c r="AL54" s="642"/>
      <c r="AM54" s="642"/>
      <c r="AN54" s="642"/>
      <c r="AO54" s="642"/>
      <c r="AP54" s="642"/>
      <c r="AQ54" s="642"/>
      <c r="AR54" s="642"/>
      <c r="AS54" s="642"/>
      <c r="AT54" s="642"/>
      <c r="AU54" s="642"/>
      <c r="AV54" s="642"/>
      <c r="AW54" s="449" t="s">
        <v>140</v>
      </c>
      <c r="AX54" s="449"/>
      <c r="AY54" s="449"/>
      <c r="AZ54" s="449"/>
      <c r="BA54" s="449"/>
      <c r="BB54" s="449"/>
      <c r="BC54" s="449"/>
      <c r="BD54" s="449"/>
      <c r="BE54" s="449"/>
      <c r="BF54" s="449"/>
      <c r="BG54" s="449"/>
      <c r="BH54" s="449"/>
      <c r="BI54" s="449"/>
      <c r="BJ54" s="449"/>
      <c r="BK54" s="449"/>
      <c r="BL54" s="449"/>
      <c r="BM54" s="449"/>
      <c r="BN54" s="449"/>
      <c r="BO54" s="449"/>
      <c r="BP54" s="449"/>
      <c r="BQ54" s="449"/>
      <c r="BR54" s="449"/>
      <c r="BS54" s="449"/>
      <c r="BT54" s="449"/>
      <c r="BU54" s="449"/>
      <c r="BV54" s="449"/>
      <c r="BW54" s="449"/>
      <c r="BX54" s="449"/>
      <c r="BY54" s="449"/>
      <c r="BZ54" s="449"/>
      <c r="CA54" s="449"/>
      <c r="CB54" s="449"/>
      <c r="CC54" s="449"/>
      <c r="CD54" s="449"/>
      <c r="CE54" s="449"/>
      <c r="CF54" s="449"/>
      <c r="CG54" s="449"/>
      <c r="CH54" s="449"/>
      <c r="CI54" s="449"/>
      <c r="CJ54" s="449"/>
      <c r="CK54" s="449"/>
      <c r="CL54" s="449"/>
      <c r="CM54" s="449"/>
      <c r="CN54" s="449"/>
      <c r="CO54" s="449"/>
      <c r="CP54" s="449"/>
      <c r="CQ54" s="449"/>
      <c r="CR54" s="449"/>
      <c r="CS54" s="655" t="s">
        <v>141</v>
      </c>
      <c r="CT54" s="655"/>
      <c r="CU54" s="72"/>
      <c r="CX54" s="575"/>
      <c r="CY54" s="575"/>
      <c r="CZ54" s="575"/>
      <c r="DA54" s="575"/>
      <c r="DB54" s="575"/>
      <c r="DC54" s="575"/>
      <c r="DD54" s="575"/>
      <c r="DE54" s="575"/>
      <c r="DF54" s="575"/>
      <c r="DG54" s="575"/>
    </row>
    <row r="55" spans="1:111" ht="7.5" customHeight="1">
      <c r="A55" s="72"/>
      <c r="B55" s="72"/>
      <c r="C55" s="642"/>
      <c r="D55" s="642"/>
      <c r="E55" s="642"/>
      <c r="F55" s="642"/>
      <c r="G55" s="642"/>
      <c r="H55" s="642"/>
      <c r="I55" s="642"/>
      <c r="J55" s="642"/>
      <c r="K55" s="642"/>
      <c r="L55" s="642"/>
      <c r="M55" s="642"/>
      <c r="N55" s="642"/>
      <c r="O55" s="642"/>
      <c r="P55" s="642"/>
      <c r="Q55" s="642"/>
      <c r="R55" s="642"/>
      <c r="S55" s="642"/>
      <c r="T55" s="642"/>
      <c r="U55" s="642"/>
      <c r="V55" s="642"/>
      <c r="W55" s="642"/>
      <c r="X55" s="642"/>
      <c r="Y55" s="642"/>
      <c r="Z55" s="642"/>
      <c r="AA55" s="642"/>
      <c r="AB55" s="642"/>
      <c r="AC55" s="642"/>
      <c r="AD55" s="642"/>
      <c r="AE55" s="642"/>
      <c r="AF55" s="642"/>
      <c r="AG55" s="642"/>
      <c r="AH55" s="642"/>
      <c r="AI55" s="642"/>
      <c r="AJ55" s="642"/>
      <c r="AK55" s="642"/>
      <c r="AL55" s="642"/>
      <c r="AM55" s="642"/>
      <c r="AN55" s="642"/>
      <c r="AO55" s="642"/>
      <c r="AP55" s="642"/>
      <c r="AQ55" s="642"/>
      <c r="AR55" s="642"/>
      <c r="AS55" s="642"/>
      <c r="AT55" s="642"/>
      <c r="AU55" s="642"/>
      <c r="AV55" s="642"/>
      <c r="AW55" s="449"/>
      <c r="AX55" s="449"/>
      <c r="AY55" s="449"/>
      <c r="AZ55" s="449"/>
      <c r="BA55" s="449"/>
      <c r="BB55" s="449"/>
      <c r="BC55" s="449"/>
      <c r="BD55" s="449"/>
      <c r="BE55" s="449"/>
      <c r="BF55" s="449"/>
      <c r="BG55" s="449"/>
      <c r="BH55" s="449"/>
      <c r="BI55" s="449"/>
      <c r="BJ55" s="449"/>
      <c r="BK55" s="449"/>
      <c r="BL55" s="449"/>
      <c r="BM55" s="449"/>
      <c r="BN55" s="449"/>
      <c r="BO55" s="449"/>
      <c r="BP55" s="449"/>
      <c r="BQ55" s="449"/>
      <c r="BR55" s="449"/>
      <c r="BS55" s="449"/>
      <c r="BT55" s="449"/>
      <c r="BU55" s="449"/>
      <c r="BV55" s="449"/>
      <c r="BW55" s="449"/>
      <c r="BX55" s="449"/>
      <c r="BY55" s="449"/>
      <c r="BZ55" s="449"/>
      <c r="CA55" s="449"/>
      <c r="CB55" s="449"/>
      <c r="CC55" s="449"/>
      <c r="CD55" s="449"/>
      <c r="CE55" s="449"/>
      <c r="CF55" s="449"/>
      <c r="CG55" s="449"/>
      <c r="CH55" s="449"/>
      <c r="CI55" s="449"/>
      <c r="CJ55" s="449"/>
      <c r="CK55" s="449"/>
      <c r="CL55" s="449"/>
      <c r="CM55" s="449"/>
      <c r="CN55" s="449"/>
      <c r="CO55" s="449"/>
      <c r="CP55" s="449"/>
      <c r="CQ55" s="449"/>
      <c r="CR55" s="449"/>
      <c r="CS55" s="655"/>
      <c r="CT55" s="655"/>
      <c r="CU55" s="72"/>
      <c r="CX55" s="575"/>
      <c r="CY55" s="575"/>
      <c r="CZ55" s="575"/>
      <c r="DA55" s="575"/>
      <c r="DB55" s="575"/>
      <c r="DC55" s="575"/>
      <c r="DD55" s="575"/>
      <c r="DE55" s="575"/>
      <c r="DF55" s="575"/>
      <c r="DG55" s="575"/>
    </row>
    <row r="56" spans="1:111" ht="7.5" customHeight="1">
      <c r="A56" s="72"/>
      <c r="B56" s="72"/>
      <c r="C56" s="642" t="s">
        <v>142</v>
      </c>
      <c r="D56" s="642"/>
      <c r="E56" s="642"/>
      <c r="F56" s="642"/>
      <c r="G56" s="642"/>
      <c r="H56" s="642"/>
      <c r="I56" s="642"/>
      <c r="J56" s="642"/>
      <c r="K56" s="642"/>
      <c r="L56" s="642"/>
      <c r="M56" s="642"/>
      <c r="N56" s="642"/>
      <c r="O56" s="642"/>
      <c r="P56" s="642"/>
      <c r="Q56" s="642"/>
      <c r="R56" s="642"/>
      <c r="S56" s="642"/>
      <c r="T56" s="642"/>
      <c r="U56" s="642"/>
      <c r="V56" s="642"/>
      <c r="W56" s="642"/>
      <c r="X56" s="642"/>
      <c r="Y56" s="642"/>
      <c r="Z56" s="642"/>
      <c r="AA56" s="642"/>
      <c r="AB56" s="642"/>
      <c r="AC56" s="642"/>
      <c r="AD56" s="642"/>
      <c r="AE56" s="642"/>
      <c r="AF56" s="642"/>
      <c r="AG56" s="642"/>
      <c r="AH56" s="642"/>
      <c r="AI56" s="642"/>
      <c r="AJ56" s="642"/>
      <c r="AK56" s="642"/>
      <c r="AL56" s="642"/>
      <c r="AM56" s="642"/>
      <c r="AN56" s="642"/>
      <c r="AO56" s="642"/>
      <c r="AP56" s="642"/>
      <c r="AQ56" s="642"/>
      <c r="AR56" s="642"/>
      <c r="AS56" s="642"/>
      <c r="AT56" s="642"/>
      <c r="AU56" s="642"/>
      <c r="AV56" s="642"/>
      <c r="AW56" s="449" t="s">
        <v>143</v>
      </c>
      <c r="AX56" s="449"/>
      <c r="AY56" s="449"/>
      <c r="AZ56" s="449"/>
      <c r="BA56" s="449"/>
      <c r="BB56" s="449"/>
      <c r="BC56" s="449"/>
      <c r="BD56" s="449"/>
      <c r="BE56" s="449"/>
      <c r="BF56" s="449"/>
      <c r="BG56" s="449"/>
      <c r="BH56" s="449"/>
      <c r="BI56" s="449"/>
      <c r="BJ56" s="449"/>
      <c r="BK56" s="449"/>
      <c r="BL56" s="449"/>
      <c r="BM56" s="449"/>
      <c r="BN56" s="449"/>
      <c r="BO56" s="449"/>
      <c r="BP56" s="449"/>
      <c r="BQ56" s="449"/>
      <c r="BR56" s="449"/>
      <c r="BS56" s="449"/>
      <c r="BT56" s="449"/>
      <c r="BU56" s="449"/>
      <c r="BV56" s="449"/>
      <c r="BW56" s="449"/>
      <c r="BX56" s="449"/>
      <c r="BY56" s="449"/>
      <c r="BZ56" s="449"/>
      <c r="CA56" s="449"/>
      <c r="CB56" s="449"/>
      <c r="CC56" s="449"/>
      <c r="CD56" s="449"/>
      <c r="CE56" s="449"/>
      <c r="CF56" s="449"/>
      <c r="CG56" s="449"/>
      <c r="CH56" s="449"/>
      <c r="CI56" s="449"/>
      <c r="CJ56" s="449"/>
      <c r="CK56" s="449"/>
      <c r="CL56" s="449"/>
      <c r="CM56" s="449"/>
      <c r="CN56" s="449"/>
      <c r="CO56" s="449"/>
      <c r="CP56" s="449"/>
      <c r="CQ56" s="471" t="s">
        <v>144</v>
      </c>
      <c r="CR56" s="471"/>
      <c r="CS56" s="86"/>
      <c r="CT56" s="86"/>
      <c r="CU56" s="72"/>
      <c r="CX56" s="575"/>
      <c r="CY56" s="575"/>
      <c r="CZ56" s="575"/>
      <c r="DA56" s="575"/>
      <c r="DB56" s="575"/>
      <c r="DC56" s="575"/>
      <c r="DD56" s="575"/>
      <c r="DE56" s="575"/>
      <c r="DF56" s="575"/>
      <c r="DG56" s="575"/>
    </row>
    <row r="57" spans="1:111" ht="7.5" customHeight="1">
      <c r="A57" s="72"/>
      <c r="B57" s="72"/>
      <c r="C57" s="642"/>
      <c r="D57" s="642"/>
      <c r="E57" s="642"/>
      <c r="F57" s="642"/>
      <c r="G57" s="642"/>
      <c r="H57" s="642"/>
      <c r="I57" s="642"/>
      <c r="J57" s="642"/>
      <c r="K57" s="642"/>
      <c r="L57" s="642"/>
      <c r="M57" s="642"/>
      <c r="N57" s="642"/>
      <c r="O57" s="642"/>
      <c r="P57" s="642"/>
      <c r="Q57" s="642"/>
      <c r="R57" s="642"/>
      <c r="S57" s="642"/>
      <c r="T57" s="642"/>
      <c r="U57" s="642"/>
      <c r="V57" s="642"/>
      <c r="W57" s="642"/>
      <c r="X57" s="642"/>
      <c r="Y57" s="642"/>
      <c r="Z57" s="642"/>
      <c r="AA57" s="642"/>
      <c r="AB57" s="642"/>
      <c r="AC57" s="642"/>
      <c r="AD57" s="642"/>
      <c r="AE57" s="642"/>
      <c r="AF57" s="642"/>
      <c r="AG57" s="642"/>
      <c r="AH57" s="642"/>
      <c r="AI57" s="642"/>
      <c r="AJ57" s="642"/>
      <c r="AK57" s="642"/>
      <c r="AL57" s="642"/>
      <c r="AM57" s="642"/>
      <c r="AN57" s="642"/>
      <c r="AO57" s="642"/>
      <c r="AP57" s="642"/>
      <c r="AQ57" s="642"/>
      <c r="AR57" s="642"/>
      <c r="AS57" s="642"/>
      <c r="AT57" s="642"/>
      <c r="AU57" s="642"/>
      <c r="AV57" s="642"/>
      <c r="AW57" s="449"/>
      <c r="AX57" s="449"/>
      <c r="AY57" s="449"/>
      <c r="AZ57" s="449"/>
      <c r="BA57" s="449"/>
      <c r="BB57" s="449"/>
      <c r="BC57" s="449"/>
      <c r="BD57" s="449"/>
      <c r="BE57" s="449"/>
      <c r="BF57" s="449"/>
      <c r="BG57" s="449"/>
      <c r="BH57" s="449"/>
      <c r="BI57" s="449"/>
      <c r="BJ57" s="449"/>
      <c r="BK57" s="449"/>
      <c r="BL57" s="449"/>
      <c r="BM57" s="449"/>
      <c r="BN57" s="449"/>
      <c r="BO57" s="449"/>
      <c r="BP57" s="449"/>
      <c r="BQ57" s="449"/>
      <c r="BR57" s="449"/>
      <c r="BS57" s="449"/>
      <c r="BT57" s="449"/>
      <c r="BU57" s="449"/>
      <c r="BV57" s="449"/>
      <c r="BW57" s="449"/>
      <c r="BX57" s="449"/>
      <c r="BY57" s="449"/>
      <c r="BZ57" s="449"/>
      <c r="CA57" s="449"/>
      <c r="CB57" s="449"/>
      <c r="CC57" s="449"/>
      <c r="CD57" s="449"/>
      <c r="CE57" s="449"/>
      <c r="CF57" s="449"/>
      <c r="CG57" s="449"/>
      <c r="CH57" s="449"/>
      <c r="CI57" s="449"/>
      <c r="CJ57" s="449"/>
      <c r="CK57" s="449"/>
      <c r="CL57" s="449"/>
      <c r="CM57" s="449"/>
      <c r="CN57" s="449"/>
      <c r="CO57" s="449"/>
      <c r="CP57" s="449"/>
      <c r="CQ57" s="471"/>
      <c r="CR57" s="471"/>
      <c r="CS57" s="86"/>
      <c r="CT57" s="86"/>
      <c r="CU57" s="72"/>
      <c r="CX57" s="575"/>
      <c r="CY57" s="575"/>
      <c r="CZ57" s="575"/>
      <c r="DA57" s="575"/>
      <c r="DB57" s="575"/>
      <c r="DC57" s="575"/>
      <c r="DD57" s="575"/>
      <c r="DE57" s="575"/>
      <c r="DF57" s="575"/>
      <c r="DG57" s="575"/>
    </row>
    <row r="58" spans="1:111" ht="7.5" customHeight="1">
      <c r="A58" s="72"/>
      <c r="B58" s="72"/>
      <c r="C58" s="642" t="s">
        <v>145</v>
      </c>
      <c r="D58" s="642"/>
      <c r="E58" s="642"/>
      <c r="F58" s="642"/>
      <c r="G58" s="642"/>
      <c r="H58" s="642"/>
      <c r="I58" s="642"/>
      <c r="J58" s="642"/>
      <c r="K58" s="642"/>
      <c r="L58" s="642"/>
      <c r="M58" s="642"/>
      <c r="N58" s="642"/>
      <c r="O58" s="642"/>
      <c r="P58" s="642"/>
      <c r="Q58" s="642"/>
      <c r="R58" s="642"/>
      <c r="S58" s="642"/>
      <c r="T58" s="642"/>
      <c r="U58" s="642"/>
      <c r="V58" s="642"/>
      <c r="W58" s="642"/>
      <c r="X58" s="642"/>
      <c r="Y58" s="642"/>
      <c r="Z58" s="642"/>
      <c r="AA58" s="642"/>
      <c r="AB58" s="642"/>
      <c r="AC58" s="642"/>
      <c r="AD58" s="642"/>
      <c r="AE58" s="642"/>
      <c r="AF58" s="642"/>
      <c r="AG58" s="642"/>
      <c r="AH58" s="642"/>
      <c r="AI58" s="642"/>
      <c r="AJ58" s="642"/>
      <c r="AK58" s="642"/>
      <c r="AL58" s="642"/>
      <c r="AM58" s="642"/>
      <c r="AN58" s="642"/>
      <c r="AO58" s="642"/>
      <c r="AP58" s="642"/>
      <c r="AQ58" s="642"/>
      <c r="AR58" s="642"/>
      <c r="AS58" s="642"/>
      <c r="AT58" s="642"/>
      <c r="AU58" s="642"/>
      <c r="AV58" s="642"/>
      <c r="AW58" s="449" t="s">
        <v>146</v>
      </c>
      <c r="AX58" s="449"/>
      <c r="AY58" s="449"/>
      <c r="AZ58" s="449"/>
      <c r="BA58" s="449"/>
      <c r="BB58" s="449"/>
      <c r="BC58" s="449"/>
      <c r="BD58" s="449"/>
      <c r="BE58" s="449"/>
      <c r="BF58" s="449"/>
      <c r="BG58" s="449"/>
      <c r="BH58" s="449"/>
      <c r="BI58" s="449"/>
      <c r="BJ58" s="449"/>
      <c r="BK58" s="449"/>
      <c r="BL58" s="449"/>
      <c r="BM58" s="449"/>
      <c r="BN58" s="449"/>
      <c r="BO58" s="449"/>
      <c r="BP58" s="449"/>
      <c r="BQ58" s="449"/>
      <c r="BR58" s="449"/>
      <c r="BS58" s="449"/>
      <c r="BT58" s="449"/>
      <c r="BU58" s="449"/>
      <c r="BV58" s="449"/>
      <c r="BW58" s="449"/>
      <c r="BX58" s="449"/>
      <c r="BY58" s="449"/>
      <c r="BZ58" s="449"/>
      <c r="CA58" s="449"/>
      <c r="CB58" s="449"/>
      <c r="CC58" s="449"/>
      <c r="CD58" s="449"/>
      <c r="CE58" s="449"/>
      <c r="CF58" s="449"/>
      <c r="CG58" s="449"/>
      <c r="CH58" s="449"/>
      <c r="CI58" s="449"/>
      <c r="CJ58" s="449"/>
      <c r="CK58" s="449"/>
      <c r="CL58" s="449"/>
      <c r="CM58" s="449"/>
      <c r="CN58" s="449"/>
      <c r="CO58" s="449"/>
      <c r="CP58" s="449"/>
      <c r="CQ58" s="471" t="s">
        <v>144</v>
      </c>
      <c r="CR58" s="471"/>
      <c r="CS58" s="86"/>
      <c r="CT58" s="86"/>
      <c r="CU58" s="72"/>
      <c r="CX58" s="575"/>
      <c r="CY58" s="575"/>
      <c r="CZ58" s="575"/>
      <c r="DA58" s="575"/>
      <c r="DB58" s="575"/>
      <c r="DC58" s="575"/>
      <c r="DD58" s="575"/>
      <c r="DE58" s="575"/>
      <c r="DF58" s="575"/>
      <c r="DG58" s="575"/>
    </row>
    <row r="59" spans="1:111" ht="7.5" customHeight="1">
      <c r="A59" s="72"/>
      <c r="B59" s="72"/>
      <c r="C59" s="642"/>
      <c r="D59" s="642"/>
      <c r="E59" s="642"/>
      <c r="F59" s="642"/>
      <c r="G59" s="642"/>
      <c r="H59" s="642"/>
      <c r="I59" s="642"/>
      <c r="J59" s="642"/>
      <c r="K59" s="642"/>
      <c r="L59" s="642"/>
      <c r="M59" s="642"/>
      <c r="N59" s="642"/>
      <c r="O59" s="642"/>
      <c r="P59" s="642"/>
      <c r="Q59" s="642"/>
      <c r="R59" s="642"/>
      <c r="S59" s="642"/>
      <c r="T59" s="642"/>
      <c r="U59" s="642"/>
      <c r="V59" s="642"/>
      <c r="W59" s="642"/>
      <c r="X59" s="642"/>
      <c r="Y59" s="642"/>
      <c r="Z59" s="642"/>
      <c r="AA59" s="642"/>
      <c r="AB59" s="642"/>
      <c r="AC59" s="642"/>
      <c r="AD59" s="642"/>
      <c r="AE59" s="642"/>
      <c r="AF59" s="642"/>
      <c r="AG59" s="642"/>
      <c r="AH59" s="642"/>
      <c r="AI59" s="642"/>
      <c r="AJ59" s="642"/>
      <c r="AK59" s="642"/>
      <c r="AL59" s="642"/>
      <c r="AM59" s="642"/>
      <c r="AN59" s="642"/>
      <c r="AO59" s="642"/>
      <c r="AP59" s="642"/>
      <c r="AQ59" s="642"/>
      <c r="AR59" s="642"/>
      <c r="AS59" s="642"/>
      <c r="AT59" s="642"/>
      <c r="AU59" s="642"/>
      <c r="AV59" s="642"/>
      <c r="AW59" s="449"/>
      <c r="AX59" s="449"/>
      <c r="AY59" s="449"/>
      <c r="AZ59" s="449"/>
      <c r="BA59" s="449"/>
      <c r="BB59" s="449"/>
      <c r="BC59" s="449"/>
      <c r="BD59" s="449"/>
      <c r="BE59" s="449"/>
      <c r="BF59" s="449"/>
      <c r="BG59" s="449"/>
      <c r="BH59" s="449"/>
      <c r="BI59" s="449"/>
      <c r="BJ59" s="449"/>
      <c r="BK59" s="449"/>
      <c r="BL59" s="449"/>
      <c r="BM59" s="449"/>
      <c r="BN59" s="449"/>
      <c r="BO59" s="449"/>
      <c r="BP59" s="449"/>
      <c r="BQ59" s="449"/>
      <c r="BR59" s="449"/>
      <c r="BS59" s="449"/>
      <c r="BT59" s="449"/>
      <c r="BU59" s="449"/>
      <c r="BV59" s="449"/>
      <c r="BW59" s="449"/>
      <c r="BX59" s="449"/>
      <c r="BY59" s="449"/>
      <c r="BZ59" s="449"/>
      <c r="CA59" s="449"/>
      <c r="CB59" s="449"/>
      <c r="CC59" s="449"/>
      <c r="CD59" s="449"/>
      <c r="CE59" s="449"/>
      <c r="CF59" s="449"/>
      <c r="CG59" s="449"/>
      <c r="CH59" s="449"/>
      <c r="CI59" s="449"/>
      <c r="CJ59" s="449"/>
      <c r="CK59" s="449"/>
      <c r="CL59" s="449"/>
      <c r="CM59" s="449"/>
      <c r="CN59" s="449"/>
      <c r="CO59" s="449"/>
      <c r="CP59" s="449"/>
      <c r="CQ59" s="471"/>
      <c r="CR59" s="471"/>
      <c r="CS59" s="86"/>
      <c r="CT59" s="86"/>
      <c r="CU59" s="72"/>
      <c r="CX59" s="575"/>
      <c r="CY59" s="575"/>
      <c r="CZ59" s="575"/>
      <c r="DA59" s="575"/>
      <c r="DB59" s="575"/>
      <c r="DC59" s="575"/>
      <c r="DD59" s="575"/>
      <c r="DE59" s="575"/>
      <c r="DF59" s="575"/>
      <c r="DG59" s="575"/>
    </row>
    <row r="60" spans="1:111" ht="7.5" customHeight="1">
      <c r="A60" s="72"/>
      <c r="B60" s="72"/>
      <c r="C60" s="642" t="s">
        <v>147</v>
      </c>
      <c r="D60" s="642"/>
      <c r="E60" s="642"/>
      <c r="F60" s="642"/>
      <c r="G60" s="642"/>
      <c r="H60" s="642"/>
      <c r="I60" s="642"/>
      <c r="J60" s="642"/>
      <c r="K60" s="642"/>
      <c r="L60" s="642"/>
      <c r="M60" s="642"/>
      <c r="N60" s="642"/>
      <c r="O60" s="642"/>
      <c r="P60" s="642"/>
      <c r="Q60" s="642"/>
      <c r="R60" s="642"/>
      <c r="S60" s="642"/>
      <c r="T60" s="642"/>
      <c r="U60" s="642"/>
      <c r="V60" s="642"/>
      <c r="W60" s="642"/>
      <c r="X60" s="642"/>
      <c r="Y60" s="642"/>
      <c r="Z60" s="642"/>
      <c r="AA60" s="642"/>
      <c r="AB60" s="642"/>
      <c r="AC60" s="642"/>
      <c r="AD60" s="642"/>
      <c r="AE60" s="642"/>
      <c r="AF60" s="642"/>
      <c r="AG60" s="642"/>
      <c r="AH60" s="642"/>
      <c r="AI60" s="642"/>
      <c r="AJ60" s="642"/>
      <c r="AK60" s="642"/>
      <c r="AL60" s="642"/>
      <c r="AM60" s="642"/>
      <c r="AN60" s="642"/>
      <c r="AO60" s="642"/>
      <c r="AP60" s="642"/>
      <c r="AQ60" s="642"/>
      <c r="AR60" s="642"/>
      <c r="AS60" s="642"/>
      <c r="AT60" s="642"/>
      <c r="AU60" s="642"/>
      <c r="AV60" s="642"/>
      <c r="AW60" s="449" t="s">
        <v>148</v>
      </c>
      <c r="AX60" s="449"/>
      <c r="AY60" s="449"/>
      <c r="AZ60" s="449"/>
      <c r="BA60" s="449"/>
      <c r="BB60" s="449"/>
      <c r="BC60" s="449"/>
      <c r="BD60" s="449"/>
      <c r="BE60" s="449"/>
      <c r="BF60" s="449"/>
      <c r="BG60" s="449"/>
      <c r="BH60" s="449"/>
      <c r="BI60" s="449"/>
      <c r="BJ60" s="449"/>
      <c r="BK60" s="449"/>
      <c r="BL60" s="449"/>
      <c r="BM60" s="449"/>
      <c r="BN60" s="449"/>
      <c r="BO60" s="449"/>
      <c r="BP60" s="449"/>
      <c r="BQ60" s="449"/>
      <c r="BR60" s="449"/>
      <c r="BS60" s="449"/>
      <c r="BT60" s="449"/>
      <c r="BU60" s="449"/>
      <c r="BV60" s="449"/>
      <c r="BW60" s="449"/>
      <c r="BX60" s="449"/>
      <c r="BY60" s="449"/>
      <c r="BZ60" s="449"/>
      <c r="CA60" s="449"/>
      <c r="CB60" s="449"/>
      <c r="CC60" s="449"/>
      <c r="CD60" s="449"/>
      <c r="CE60" s="449"/>
      <c r="CF60" s="449"/>
      <c r="CG60" s="449"/>
      <c r="CH60" s="449"/>
      <c r="CI60" s="449"/>
      <c r="CJ60" s="449"/>
      <c r="CK60" s="449"/>
      <c r="CL60" s="449"/>
      <c r="CM60" s="449"/>
      <c r="CN60" s="449"/>
      <c r="CO60" s="449"/>
      <c r="CP60" s="449"/>
      <c r="CQ60" s="471" t="s">
        <v>144</v>
      </c>
      <c r="CR60" s="471"/>
      <c r="CS60" s="86"/>
      <c r="CT60" s="86"/>
      <c r="CU60" s="72"/>
      <c r="CX60" s="575"/>
      <c r="CY60" s="575"/>
      <c r="CZ60" s="575"/>
      <c r="DA60" s="575"/>
      <c r="DB60" s="575"/>
      <c r="DC60" s="575"/>
      <c r="DD60" s="575"/>
      <c r="DE60" s="575"/>
      <c r="DF60" s="575"/>
      <c r="DG60" s="575"/>
    </row>
    <row r="61" spans="1:111" ht="7.5" customHeight="1">
      <c r="A61" s="72"/>
      <c r="B61" s="72"/>
      <c r="C61" s="642"/>
      <c r="D61" s="642"/>
      <c r="E61" s="642"/>
      <c r="F61" s="642"/>
      <c r="G61" s="642"/>
      <c r="H61" s="642"/>
      <c r="I61" s="642"/>
      <c r="J61" s="642"/>
      <c r="K61" s="642"/>
      <c r="L61" s="642"/>
      <c r="M61" s="642"/>
      <c r="N61" s="642"/>
      <c r="O61" s="642"/>
      <c r="P61" s="642"/>
      <c r="Q61" s="642"/>
      <c r="R61" s="642"/>
      <c r="S61" s="642"/>
      <c r="T61" s="642"/>
      <c r="U61" s="642"/>
      <c r="V61" s="642"/>
      <c r="W61" s="642"/>
      <c r="X61" s="642"/>
      <c r="Y61" s="642"/>
      <c r="Z61" s="642"/>
      <c r="AA61" s="642"/>
      <c r="AB61" s="642"/>
      <c r="AC61" s="642"/>
      <c r="AD61" s="642"/>
      <c r="AE61" s="642"/>
      <c r="AF61" s="642"/>
      <c r="AG61" s="642"/>
      <c r="AH61" s="642"/>
      <c r="AI61" s="642"/>
      <c r="AJ61" s="642"/>
      <c r="AK61" s="642"/>
      <c r="AL61" s="642"/>
      <c r="AM61" s="642"/>
      <c r="AN61" s="642"/>
      <c r="AO61" s="642"/>
      <c r="AP61" s="642"/>
      <c r="AQ61" s="642"/>
      <c r="AR61" s="642"/>
      <c r="AS61" s="642"/>
      <c r="AT61" s="642"/>
      <c r="AU61" s="642"/>
      <c r="AV61" s="642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49"/>
      <c r="BH61" s="449"/>
      <c r="BI61" s="449"/>
      <c r="BJ61" s="449"/>
      <c r="BK61" s="449"/>
      <c r="BL61" s="449"/>
      <c r="BM61" s="449"/>
      <c r="BN61" s="449"/>
      <c r="BO61" s="449"/>
      <c r="BP61" s="449"/>
      <c r="BQ61" s="449"/>
      <c r="BR61" s="449"/>
      <c r="BS61" s="449"/>
      <c r="BT61" s="449"/>
      <c r="BU61" s="449"/>
      <c r="BV61" s="449"/>
      <c r="BW61" s="449"/>
      <c r="BX61" s="449"/>
      <c r="BY61" s="449"/>
      <c r="BZ61" s="449"/>
      <c r="CA61" s="449"/>
      <c r="CB61" s="449"/>
      <c r="CC61" s="449"/>
      <c r="CD61" s="449"/>
      <c r="CE61" s="449"/>
      <c r="CF61" s="449"/>
      <c r="CG61" s="449"/>
      <c r="CH61" s="449"/>
      <c r="CI61" s="449"/>
      <c r="CJ61" s="449"/>
      <c r="CK61" s="449"/>
      <c r="CL61" s="449"/>
      <c r="CM61" s="449"/>
      <c r="CN61" s="449"/>
      <c r="CO61" s="449"/>
      <c r="CP61" s="449"/>
      <c r="CQ61" s="471"/>
      <c r="CR61" s="471"/>
      <c r="CS61" s="86"/>
      <c r="CT61" s="86"/>
      <c r="CU61" s="72"/>
      <c r="CX61" s="575"/>
      <c r="CY61" s="575"/>
      <c r="CZ61" s="575"/>
      <c r="DA61" s="575"/>
      <c r="DB61" s="575"/>
      <c r="DC61" s="575"/>
      <c r="DD61" s="575"/>
      <c r="DE61" s="575"/>
      <c r="DF61" s="575"/>
      <c r="DG61" s="575"/>
    </row>
    <row r="62" spans="1:111" ht="7.5" customHeight="1">
      <c r="A62" s="72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2"/>
      <c r="CX62" s="575"/>
      <c r="CY62" s="575"/>
      <c r="CZ62" s="575"/>
      <c r="DA62" s="575"/>
      <c r="DB62" s="575"/>
      <c r="DC62" s="575"/>
      <c r="DD62" s="575"/>
      <c r="DE62" s="575"/>
      <c r="DF62" s="575"/>
      <c r="DG62" s="575"/>
    </row>
    <row r="63" spans="1:111" ht="7.5" customHeight="1">
      <c r="A63" s="72"/>
      <c r="B63" s="72"/>
      <c r="C63" s="652" t="s">
        <v>149</v>
      </c>
      <c r="D63" s="652"/>
      <c r="E63" s="652"/>
      <c r="F63" s="652"/>
      <c r="G63" s="652"/>
      <c r="H63" s="652"/>
      <c r="I63" s="652"/>
      <c r="J63" s="652"/>
      <c r="K63" s="652"/>
      <c r="L63" s="652"/>
      <c r="M63" s="652"/>
      <c r="N63" s="652"/>
      <c r="O63" s="652"/>
      <c r="P63" s="652"/>
      <c r="Q63" s="652"/>
      <c r="R63" s="652"/>
      <c r="S63" s="652"/>
      <c r="T63" s="652"/>
      <c r="U63" s="652"/>
      <c r="V63" s="652"/>
      <c r="W63" s="652"/>
      <c r="X63" s="652"/>
      <c r="Y63" s="652"/>
      <c r="Z63" s="652"/>
      <c r="AA63" s="652"/>
      <c r="AB63" s="652"/>
      <c r="AC63" s="652"/>
      <c r="AD63" s="652"/>
      <c r="AE63" s="652"/>
      <c r="AF63" s="652"/>
      <c r="AG63" s="652"/>
      <c r="AH63" s="652"/>
      <c r="AI63" s="652"/>
      <c r="AJ63" s="652"/>
      <c r="AK63" s="652"/>
      <c r="AL63" s="652"/>
      <c r="AM63" s="652"/>
      <c r="AN63" s="652"/>
      <c r="AO63" s="652"/>
      <c r="AP63" s="652"/>
      <c r="AQ63" s="652"/>
      <c r="AR63" s="652"/>
      <c r="AS63" s="652"/>
      <c r="AT63" s="652"/>
      <c r="AU63" s="652"/>
      <c r="AV63" s="652"/>
      <c r="AW63" s="652"/>
      <c r="AX63" s="652"/>
      <c r="AY63" s="652"/>
      <c r="AZ63" s="652"/>
      <c r="BA63" s="652"/>
      <c r="BB63" s="652"/>
      <c r="BC63" s="652"/>
      <c r="BD63" s="652"/>
      <c r="BE63" s="653" t="s">
        <v>150</v>
      </c>
      <c r="BF63" s="653"/>
      <c r="BG63" s="653"/>
      <c r="BH63" s="653"/>
      <c r="BI63" s="653"/>
      <c r="BJ63" s="653"/>
      <c r="BK63" s="653"/>
      <c r="BL63" s="653"/>
      <c r="BM63" s="653"/>
      <c r="BN63" s="653"/>
      <c r="BO63" s="653"/>
      <c r="BP63" s="653"/>
      <c r="BQ63" s="653"/>
      <c r="BR63" s="653"/>
      <c r="BS63" s="653"/>
      <c r="BT63" s="653"/>
      <c r="BU63" s="653"/>
      <c r="BV63" s="653"/>
      <c r="BW63" s="653"/>
      <c r="BX63" s="653"/>
      <c r="BY63" s="653"/>
      <c r="BZ63" s="653"/>
      <c r="CA63" s="653"/>
      <c r="CB63" s="653"/>
      <c r="CC63" s="653"/>
      <c r="CD63" s="653"/>
      <c r="CE63" s="653"/>
      <c r="CF63" s="653"/>
      <c r="CG63" s="653"/>
      <c r="CH63" s="653"/>
      <c r="CI63" s="653"/>
      <c r="CJ63" s="653"/>
      <c r="CK63" s="653"/>
      <c r="CL63" s="653"/>
      <c r="CM63" s="653"/>
      <c r="CN63" s="653"/>
      <c r="CO63" s="653"/>
      <c r="CP63" s="653"/>
      <c r="CQ63" s="653"/>
      <c r="CR63" s="653"/>
      <c r="CS63" s="653"/>
      <c r="CT63" s="653"/>
      <c r="CU63" s="72"/>
      <c r="CX63" s="575"/>
      <c r="CY63" s="575"/>
      <c r="CZ63" s="575"/>
      <c r="DA63" s="575"/>
      <c r="DB63" s="575"/>
      <c r="DC63" s="575"/>
      <c r="DD63" s="575"/>
      <c r="DE63" s="575"/>
      <c r="DF63" s="575"/>
      <c r="DG63" s="575"/>
    </row>
    <row r="64" spans="1:111" ht="7.5" customHeight="1">
      <c r="A64" s="72"/>
      <c r="B64" s="72"/>
      <c r="C64" s="652"/>
      <c r="D64" s="652"/>
      <c r="E64" s="652"/>
      <c r="F64" s="652"/>
      <c r="G64" s="652"/>
      <c r="H64" s="652"/>
      <c r="I64" s="652"/>
      <c r="J64" s="652"/>
      <c r="K64" s="652"/>
      <c r="L64" s="652"/>
      <c r="M64" s="652"/>
      <c r="N64" s="652"/>
      <c r="O64" s="652"/>
      <c r="P64" s="652"/>
      <c r="Q64" s="652"/>
      <c r="R64" s="652"/>
      <c r="S64" s="652"/>
      <c r="T64" s="652"/>
      <c r="U64" s="652"/>
      <c r="V64" s="652"/>
      <c r="W64" s="652"/>
      <c r="X64" s="652"/>
      <c r="Y64" s="652"/>
      <c r="Z64" s="652"/>
      <c r="AA64" s="652"/>
      <c r="AB64" s="652"/>
      <c r="AC64" s="652"/>
      <c r="AD64" s="652"/>
      <c r="AE64" s="652"/>
      <c r="AF64" s="652"/>
      <c r="AG64" s="652"/>
      <c r="AH64" s="652"/>
      <c r="AI64" s="652"/>
      <c r="AJ64" s="652"/>
      <c r="AK64" s="652"/>
      <c r="AL64" s="652"/>
      <c r="AM64" s="652"/>
      <c r="AN64" s="652"/>
      <c r="AO64" s="652"/>
      <c r="AP64" s="652"/>
      <c r="AQ64" s="652"/>
      <c r="AR64" s="652"/>
      <c r="AS64" s="652"/>
      <c r="AT64" s="652"/>
      <c r="AU64" s="652"/>
      <c r="AV64" s="652"/>
      <c r="AW64" s="652"/>
      <c r="AX64" s="652"/>
      <c r="AY64" s="652"/>
      <c r="AZ64" s="652"/>
      <c r="BA64" s="652"/>
      <c r="BB64" s="652"/>
      <c r="BC64" s="652"/>
      <c r="BD64" s="652"/>
      <c r="BE64" s="653"/>
      <c r="BF64" s="653"/>
      <c r="BG64" s="653"/>
      <c r="BH64" s="653"/>
      <c r="BI64" s="653"/>
      <c r="BJ64" s="653"/>
      <c r="BK64" s="653"/>
      <c r="BL64" s="653"/>
      <c r="BM64" s="653"/>
      <c r="BN64" s="653"/>
      <c r="BO64" s="653"/>
      <c r="BP64" s="653"/>
      <c r="BQ64" s="653"/>
      <c r="BR64" s="653"/>
      <c r="BS64" s="653"/>
      <c r="BT64" s="653"/>
      <c r="BU64" s="653"/>
      <c r="BV64" s="653"/>
      <c r="BW64" s="653"/>
      <c r="BX64" s="653"/>
      <c r="BY64" s="653"/>
      <c r="BZ64" s="653"/>
      <c r="CA64" s="653"/>
      <c r="CB64" s="653"/>
      <c r="CC64" s="653"/>
      <c r="CD64" s="653"/>
      <c r="CE64" s="653"/>
      <c r="CF64" s="653"/>
      <c r="CG64" s="653"/>
      <c r="CH64" s="653"/>
      <c r="CI64" s="653"/>
      <c r="CJ64" s="653"/>
      <c r="CK64" s="653"/>
      <c r="CL64" s="653"/>
      <c r="CM64" s="653"/>
      <c r="CN64" s="653"/>
      <c r="CO64" s="653"/>
      <c r="CP64" s="653"/>
      <c r="CQ64" s="653"/>
      <c r="CR64" s="653"/>
      <c r="CS64" s="653"/>
      <c r="CT64" s="653"/>
      <c r="CU64" s="72"/>
      <c r="CX64" s="575"/>
      <c r="CY64" s="575"/>
      <c r="CZ64" s="575"/>
      <c r="DA64" s="575"/>
      <c r="DB64" s="575"/>
      <c r="DC64" s="575"/>
      <c r="DD64" s="575"/>
      <c r="DE64" s="575"/>
      <c r="DF64" s="575"/>
      <c r="DG64" s="575"/>
    </row>
    <row r="65" spans="1:111" ht="7.5" customHeight="1">
      <c r="A65" s="72"/>
      <c r="B65" s="72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2"/>
      <c r="CX65" s="575"/>
      <c r="CY65" s="575"/>
      <c r="CZ65" s="575"/>
      <c r="DA65" s="575"/>
      <c r="DB65" s="575"/>
      <c r="DC65" s="575"/>
      <c r="DD65" s="575"/>
      <c r="DE65" s="575"/>
      <c r="DF65" s="575"/>
      <c r="DG65" s="575"/>
    </row>
    <row r="67" spans="1:111" ht="7.5" customHeight="1">
      <c r="A67" s="654" t="s">
        <v>157</v>
      </c>
      <c r="B67" s="654"/>
      <c r="C67" s="654"/>
      <c r="D67" s="654"/>
      <c r="E67" s="654"/>
      <c r="F67" s="654"/>
      <c r="G67" s="654"/>
      <c r="H67" s="654"/>
      <c r="I67" s="654"/>
      <c r="J67" s="654"/>
      <c r="K67" s="654"/>
      <c r="L67" s="654"/>
      <c r="M67" s="654"/>
      <c r="N67" s="654"/>
      <c r="O67" s="654"/>
      <c r="P67" s="654"/>
      <c r="Q67" s="654"/>
      <c r="R67" s="654"/>
      <c r="S67" s="654"/>
      <c r="T67" s="654"/>
      <c r="U67" s="654"/>
      <c r="V67" s="654"/>
      <c r="W67" s="654"/>
      <c r="X67" s="654"/>
      <c r="Y67" s="654"/>
      <c r="Z67" s="654"/>
      <c r="AA67" s="654"/>
      <c r="AB67" s="654"/>
      <c r="AC67" s="654"/>
      <c r="AD67" s="654"/>
      <c r="AE67" s="654"/>
      <c r="AF67" s="654"/>
      <c r="AG67" s="654"/>
      <c r="AH67" s="654"/>
      <c r="AI67" s="654"/>
      <c r="AJ67" s="654"/>
      <c r="AK67" s="654"/>
      <c r="AL67" s="654"/>
      <c r="AM67" s="654"/>
      <c r="AN67" s="654"/>
      <c r="AO67" s="654"/>
      <c r="AP67" s="654"/>
      <c r="AQ67" s="654"/>
      <c r="AR67" s="654"/>
      <c r="AS67" s="654"/>
      <c r="AT67" s="654"/>
      <c r="AU67" s="654"/>
      <c r="AV67" s="654"/>
      <c r="AW67" s="654"/>
      <c r="AX67" s="654"/>
      <c r="AY67" s="654"/>
      <c r="AZ67" s="654"/>
      <c r="BA67" s="654"/>
      <c r="BB67" s="654"/>
      <c r="BC67" s="654"/>
      <c r="BD67" s="654"/>
      <c r="BE67" s="654"/>
      <c r="BF67" s="654"/>
      <c r="BG67" s="654"/>
      <c r="BH67" s="654"/>
      <c r="BI67" s="654"/>
      <c r="BJ67" s="654"/>
      <c r="BK67" s="654"/>
      <c r="BL67" s="654"/>
      <c r="BM67" s="654"/>
      <c r="BN67" s="654"/>
      <c r="BO67" s="654"/>
      <c r="BP67" s="654"/>
      <c r="BQ67" s="654"/>
      <c r="BR67" s="654"/>
      <c r="BS67" s="654"/>
      <c r="BT67" s="654"/>
      <c r="BU67" s="654"/>
      <c r="BV67" s="654"/>
      <c r="BW67" s="654"/>
      <c r="BX67" s="654"/>
      <c r="BY67" s="654"/>
      <c r="BZ67" s="654"/>
      <c r="CA67" s="654"/>
      <c r="CB67" s="654"/>
      <c r="CC67" s="654"/>
      <c r="CD67" s="654"/>
      <c r="CE67" s="654"/>
      <c r="CF67" s="654"/>
      <c r="CG67" s="654"/>
      <c r="CH67" s="654"/>
      <c r="CI67" s="654"/>
      <c r="CJ67" s="654"/>
      <c r="CK67" s="654"/>
      <c r="CL67" s="654"/>
      <c r="CM67" s="654"/>
      <c r="CN67" s="654"/>
      <c r="CO67" s="654"/>
      <c r="CP67" s="654"/>
      <c r="CQ67" s="654"/>
      <c r="CR67" s="654"/>
      <c r="CS67" s="654"/>
      <c r="CT67" s="654"/>
      <c r="CU67" s="654"/>
    </row>
    <row r="68" spans="1:111" ht="7.5" customHeight="1">
      <c r="A68" s="654"/>
      <c r="B68" s="654"/>
      <c r="C68" s="654"/>
      <c r="D68" s="654"/>
      <c r="E68" s="654"/>
      <c r="F68" s="654"/>
      <c r="G68" s="654"/>
      <c r="H68" s="654"/>
      <c r="I68" s="654"/>
      <c r="J68" s="654"/>
      <c r="K68" s="654"/>
      <c r="L68" s="654"/>
      <c r="M68" s="654"/>
      <c r="N68" s="654"/>
      <c r="O68" s="654"/>
      <c r="P68" s="654"/>
      <c r="Q68" s="654"/>
      <c r="R68" s="654"/>
      <c r="S68" s="654"/>
      <c r="T68" s="654"/>
      <c r="U68" s="654"/>
      <c r="V68" s="654"/>
      <c r="W68" s="654"/>
      <c r="X68" s="654"/>
      <c r="Y68" s="654"/>
      <c r="Z68" s="654"/>
      <c r="AA68" s="654"/>
      <c r="AB68" s="654"/>
      <c r="AC68" s="654"/>
      <c r="AD68" s="654"/>
      <c r="AE68" s="654"/>
      <c r="AF68" s="654"/>
      <c r="AG68" s="654"/>
      <c r="AH68" s="654"/>
      <c r="AI68" s="654"/>
      <c r="AJ68" s="654"/>
      <c r="AK68" s="654"/>
      <c r="AL68" s="654"/>
      <c r="AM68" s="654"/>
      <c r="AN68" s="654"/>
      <c r="AO68" s="654"/>
      <c r="AP68" s="654"/>
      <c r="AQ68" s="654"/>
      <c r="AR68" s="654"/>
      <c r="AS68" s="654"/>
      <c r="AT68" s="654"/>
      <c r="AU68" s="654"/>
      <c r="AV68" s="654"/>
      <c r="AW68" s="654"/>
      <c r="AX68" s="654"/>
      <c r="AY68" s="654"/>
      <c r="AZ68" s="654"/>
      <c r="BA68" s="654"/>
      <c r="BB68" s="654"/>
      <c r="BC68" s="654"/>
      <c r="BD68" s="654"/>
      <c r="BE68" s="654"/>
      <c r="BF68" s="654"/>
      <c r="BG68" s="654"/>
      <c r="BH68" s="654"/>
      <c r="BI68" s="654"/>
      <c r="BJ68" s="654"/>
      <c r="BK68" s="654"/>
      <c r="BL68" s="654"/>
      <c r="BM68" s="654"/>
      <c r="BN68" s="654"/>
      <c r="BO68" s="654"/>
      <c r="BP68" s="654"/>
      <c r="BQ68" s="654"/>
      <c r="BR68" s="654"/>
      <c r="BS68" s="654"/>
      <c r="BT68" s="654"/>
      <c r="BU68" s="654"/>
      <c r="BV68" s="654"/>
      <c r="BW68" s="654"/>
      <c r="BX68" s="654"/>
      <c r="BY68" s="654"/>
      <c r="BZ68" s="654"/>
      <c r="CA68" s="654"/>
      <c r="CB68" s="654"/>
      <c r="CC68" s="654"/>
      <c r="CD68" s="654"/>
      <c r="CE68" s="654"/>
      <c r="CF68" s="654"/>
      <c r="CG68" s="654"/>
      <c r="CH68" s="654"/>
      <c r="CI68" s="654"/>
      <c r="CJ68" s="654"/>
      <c r="CK68" s="654"/>
      <c r="CL68" s="654"/>
      <c r="CM68" s="654"/>
      <c r="CN68" s="654"/>
      <c r="CO68" s="654"/>
      <c r="CP68" s="654"/>
      <c r="CQ68" s="654"/>
      <c r="CR68" s="654"/>
      <c r="CS68" s="654"/>
      <c r="CT68" s="654"/>
      <c r="CU68" s="654"/>
    </row>
    <row r="69" spans="1:111" ht="7.5" customHeight="1">
      <c r="A69" s="654"/>
      <c r="B69" s="654"/>
      <c r="C69" s="654"/>
      <c r="D69" s="654"/>
      <c r="E69" s="654"/>
      <c r="F69" s="654"/>
      <c r="G69" s="654"/>
      <c r="H69" s="654"/>
      <c r="I69" s="654"/>
      <c r="J69" s="654"/>
      <c r="K69" s="654"/>
      <c r="L69" s="654"/>
      <c r="M69" s="654"/>
      <c r="N69" s="654"/>
      <c r="O69" s="654"/>
      <c r="P69" s="654"/>
      <c r="Q69" s="654"/>
      <c r="R69" s="654"/>
      <c r="S69" s="654"/>
      <c r="T69" s="654"/>
      <c r="U69" s="654"/>
      <c r="V69" s="654"/>
      <c r="W69" s="654"/>
      <c r="X69" s="654"/>
      <c r="Y69" s="654"/>
      <c r="Z69" s="654"/>
      <c r="AA69" s="654"/>
      <c r="AB69" s="654"/>
      <c r="AC69" s="654"/>
      <c r="AD69" s="654"/>
      <c r="AE69" s="654"/>
      <c r="AF69" s="654"/>
      <c r="AG69" s="654"/>
      <c r="AH69" s="654"/>
      <c r="AI69" s="654"/>
      <c r="AJ69" s="654"/>
      <c r="AK69" s="654"/>
      <c r="AL69" s="654"/>
      <c r="AM69" s="654"/>
      <c r="AN69" s="654"/>
      <c r="AO69" s="654"/>
      <c r="AP69" s="654"/>
      <c r="AQ69" s="654"/>
      <c r="AR69" s="654"/>
      <c r="AS69" s="654"/>
      <c r="AT69" s="654"/>
      <c r="AU69" s="654"/>
      <c r="AV69" s="654"/>
      <c r="AW69" s="654"/>
      <c r="AX69" s="654"/>
      <c r="AY69" s="654"/>
      <c r="AZ69" s="654"/>
      <c r="BA69" s="654"/>
      <c r="BB69" s="654"/>
      <c r="BC69" s="654"/>
      <c r="BD69" s="654"/>
      <c r="BE69" s="654"/>
      <c r="BF69" s="654"/>
      <c r="BG69" s="654"/>
      <c r="BH69" s="654"/>
      <c r="BI69" s="654"/>
      <c r="BJ69" s="654"/>
      <c r="BK69" s="654"/>
      <c r="BL69" s="654"/>
      <c r="BM69" s="654"/>
      <c r="BN69" s="654"/>
      <c r="BO69" s="654"/>
      <c r="BP69" s="654"/>
      <c r="BQ69" s="654"/>
      <c r="BR69" s="654"/>
      <c r="BS69" s="654"/>
      <c r="BT69" s="654"/>
      <c r="BU69" s="654"/>
      <c r="BV69" s="654"/>
      <c r="BW69" s="654"/>
      <c r="BX69" s="654"/>
      <c r="BY69" s="654"/>
      <c r="BZ69" s="654"/>
      <c r="CA69" s="654"/>
      <c r="CB69" s="654"/>
      <c r="CC69" s="654"/>
      <c r="CD69" s="654"/>
      <c r="CE69" s="654"/>
      <c r="CF69" s="654"/>
      <c r="CG69" s="654"/>
      <c r="CH69" s="654"/>
      <c r="CI69" s="654"/>
      <c r="CJ69" s="654"/>
      <c r="CK69" s="654"/>
      <c r="CL69" s="654"/>
      <c r="CM69" s="654"/>
      <c r="CN69" s="654"/>
      <c r="CO69" s="654"/>
      <c r="CP69" s="654"/>
      <c r="CQ69" s="654"/>
      <c r="CR69" s="654"/>
      <c r="CS69" s="654"/>
      <c r="CT69" s="654"/>
      <c r="CU69" s="654"/>
    </row>
    <row r="70" spans="1:111" ht="7.5" customHeight="1">
      <c r="A70" s="654"/>
      <c r="B70" s="654"/>
      <c r="C70" s="654"/>
      <c r="D70" s="654"/>
      <c r="E70" s="654"/>
      <c r="F70" s="654"/>
      <c r="G70" s="654"/>
      <c r="H70" s="654"/>
      <c r="I70" s="654"/>
      <c r="J70" s="654"/>
      <c r="K70" s="654"/>
      <c r="L70" s="654"/>
      <c r="M70" s="654"/>
      <c r="N70" s="654"/>
      <c r="O70" s="654"/>
      <c r="P70" s="654"/>
      <c r="Q70" s="654"/>
      <c r="R70" s="654"/>
      <c r="S70" s="654"/>
      <c r="T70" s="654"/>
      <c r="U70" s="654"/>
      <c r="V70" s="654"/>
      <c r="W70" s="654"/>
      <c r="X70" s="654"/>
      <c r="Y70" s="654"/>
      <c r="Z70" s="654"/>
      <c r="AA70" s="654"/>
      <c r="AB70" s="654"/>
      <c r="AC70" s="654"/>
      <c r="AD70" s="654"/>
      <c r="AE70" s="654"/>
      <c r="AF70" s="654"/>
      <c r="AG70" s="654"/>
      <c r="AH70" s="654"/>
      <c r="AI70" s="654"/>
      <c r="AJ70" s="654"/>
      <c r="AK70" s="654"/>
      <c r="AL70" s="654"/>
      <c r="AM70" s="654"/>
      <c r="AN70" s="654"/>
      <c r="AO70" s="654"/>
      <c r="AP70" s="654"/>
      <c r="AQ70" s="654"/>
      <c r="AR70" s="654"/>
      <c r="AS70" s="654"/>
      <c r="AT70" s="654"/>
      <c r="AU70" s="654"/>
      <c r="AV70" s="654"/>
      <c r="AW70" s="654"/>
      <c r="AX70" s="654"/>
      <c r="AY70" s="654"/>
      <c r="AZ70" s="654"/>
      <c r="BA70" s="654"/>
      <c r="BB70" s="654"/>
      <c r="BC70" s="654"/>
      <c r="BD70" s="654"/>
      <c r="BE70" s="654"/>
      <c r="BF70" s="654"/>
      <c r="BG70" s="654"/>
      <c r="BH70" s="654"/>
      <c r="BI70" s="654"/>
      <c r="BJ70" s="654"/>
      <c r="BK70" s="654"/>
      <c r="BL70" s="654"/>
      <c r="BM70" s="654"/>
      <c r="BN70" s="654"/>
      <c r="BO70" s="654"/>
      <c r="BP70" s="654"/>
      <c r="BQ70" s="654"/>
      <c r="BR70" s="654"/>
      <c r="BS70" s="654"/>
      <c r="BT70" s="654"/>
      <c r="BU70" s="654"/>
      <c r="BV70" s="654"/>
      <c r="BW70" s="654"/>
      <c r="BX70" s="654"/>
      <c r="BY70" s="654"/>
      <c r="BZ70" s="654"/>
      <c r="CA70" s="654"/>
      <c r="CB70" s="654"/>
      <c r="CC70" s="654"/>
      <c r="CD70" s="654"/>
      <c r="CE70" s="654"/>
      <c r="CF70" s="654"/>
      <c r="CG70" s="654"/>
      <c r="CH70" s="654"/>
      <c r="CI70" s="654"/>
      <c r="CJ70" s="654"/>
      <c r="CK70" s="654"/>
      <c r="CL70" s="654"/>
      <c r="CM70" s="654"/>
      <c r="CN70" s="654"/>
      <c r="CO70" s="654"/>
      <c r="CP70" s="654"/>
      <c r="CQ70" s="654"/>
      <c r="CR70" s="654"/>
      <c r="CS70" s="654"/>
      <c r="CT70" s="654"/>
      <c r="CU70" s="654"/>
    </row>
    <row r="71" spans="1:111" ht="7.5" customHeight="1">
      <c r="A71" s="654"/>
      <c r="B71" s="654"/>
      <c r="C71" s="654"/>
      <c r="D71" s="654"/>
      <c r="E71" s="654"/>
      <c r="F71" s="654"/>
      <c r="G71" s="654"/>
      <c r="H71" s="654"/>
      <c r="I71" s="654"/>
      <c r="J71" s="654"/>
      <c r="K71" s="654"/>
      <c r="L71" s="654"/>
      <c r="M71" s="654"/>
      <c r="N71" s="654"/>
      <c r="O71" s="654"/>
      <c r="P71" s="654"/>
      <c r="Q71" s="654"/>
      <c r="R71" s="654"/>
      <c r="S71" s="654"/>
      <c r="T71" s="654"/>
      <c r="U71" s="654"/>
      <c r="V71" s="654"/>
      <c r="W71" s="654"/>
      <c r="X71" s="654"/>
      <c r="Y71" s="654"/>
      <c r="Z71" s="654"/>
      <c r="AA71" s="654"/>
      <c r="AB71" s="654"/>
      <c r="AC71" s="654"/>
      <c r="AD71" s="654"/>
      <c r="AE71" s="654"/>
      <c r="AF71" s="654"/>
      <c r="AG71" s="654"/>
      <c r="AH71" s="654"/>
      <c r="AI71" s="654"/>
      <c r="AJ71" s="654"/>
      <c r="AK71" s="654"/>
      <c r="AL71" s="654"/>
      <c r="AM71" s="654"/>
      <c r="AN71" s="654"/>
      <c r="AO71" s="654"/>
      <c r="AP71" s="654"/>
      <c r="AQ71" s="654"/>
      <c r="AR71" s="654"/>
      <c r="AS71" s="654"/>
      <c r="AT71" s="654"/>
      <c r="AU71" s="654"/>
      <c r="AV71" s="654"/>
      <c r="AW71" s="654"/>
      <c r="AX71" s="654"/>
      <c r="AY71" s="654"/>
      <c r="AZ71" s="654"/>
      <c r="BA71" s="654"/>
      <c r="BB71" s="654"/>
      <c r="BC71" s="654"/>
      <c r="BD71" s="654"/>
      <c r="BE71" s="654"/>
      <c r="BF71" s="654"/>
      <c r="BG71" s="654"/>
      <c r="BH71" s="654"/>
      <c r="BI71" s="654"/>
      <c r="BJ71" s="654"/>
      <c r="BK71" s="654"/>
      <c r="BL71" s="654"/>
      <c r="BM71" s="654"/>
      <c r="BN71" s="654"/>
      <c r="BO71" s="654"/>
      <c r="BP71" s="654"/>
      <c r="BQ71" s="654"/>
      <c r="BR71" s="654"/>
      <c r="BS71" s="654"/>
      <c r="BT71" s="654"/>
      <c r="BU71" s="654"/>
      <c r="BV71" s="654"/>
      <c r="BW71" s="654"/>
      <c r="BX71" s="654"/>
      <c r="BY71" s="654"/>
      <c r="BZ71" s="654"/>
      <c r="CA71" s="654"/>
      <c r="CB71" s="654"/>
      <c r="CC71" s="654"/>
      <c r="CD71" s="654"/>
      <c r="CE71" s="654"/>
      <c r="CF71" s="654"/>
      <c r="CG71" s="654"/>
      <c r="CH71" s="654"/>
      <c r="CI71" s="654"/>
      <c r="CJ71" s="654"/>
      <c r="CK71" s="654"/>
      <c r="CL71" s="654"/>
      <c r="CM71" s="654"/>
      <c r="CN71" s="654"/>
      <c r="CO71" s="654"/>
      <c r="CP71" s="654"/>
      <c r="CQ71" s="654"/>
      <c r="CR71" s="654"/>
      <c r="CS71" s="654"/>
      <c r="CT71" s="654"/>
      <c r="CU71" s="654"/>
    </row>
    <row r="72" spans="1:111" ht="7.5" customHeight="1">
      <c r="A72" s="654"/>
      <c r="B72" s="654"/>
      <c r="C72" s="654"/>
      <c r="D72" s="654"/>
      <c r="E72" s="654"/>
      <c r="F72" s="654"/>
      <c r="G72" s="654"/>
      <c r="H72" s="654"/>
      <c r="I72" s="654"/>
      <c r="J72" s="654"/>
      <c r="K72" s="654"/>
      <c r="L72" s="654"/>
      <c r="M72" s="654"/>
      <c r="N72" s="654"/>
      <c r="O72" s="654"/>
      <c r="P72" s="654"/>
      <c r="Q72" s="654"/>
      <c r="R72" s="654"/>
      <c r="S72" s="654"/>
      <c r="T72" s="654"/>
      <c r="U72" s="654"/>
      <c r="V72" s="654"/>
      <c r="W72" s="654"/>
      <c r="X72" s="654"/>
      <c r="Y72" s="654"/>
      <c r="Z72" s="654"/>
      <c r="AA72" s="654"/>
      <c r="AB72" s="654"/>
      <c r="AC72" s="654"/>
      <c r="AD72" s="654"/>
      <c r="AE72" s="654"/>
      <c r="AF72" s="654"/>
      <c r="AG72" s="654"/>
      <c r="AH72" s="654"/>
      <c r="AI72" s="654"/>
      <c r="AJ72" s="654"/>
      <c r="AK72" s="654"/>
      <c r="AL72" s="654"/>
      <c r="AM72" s="654"/>
      <c r="AN72" s="654"/>
      <c r="AO72" s="654"/>
      <c r="AP72" s="654"/>
      <c r="AQ72" s="654"/>
      <c r="AR72" s="654"/>
      <c r="AS72" s="654"/>
      <c r="AT72" s="654"/>
      <c r="AU72" s="654"/>
      <c r="AV72" s="654"/>
      <c r="AW72" s="654"/>
      <c r="AX72" s="654"/>
      <c r="AY72" s="654"/>
      <c r="AZ72" s="654"/>
      <c r="BA72" s="654"/>
      <c r="BB72" s="654"/>
      <c r="BC72" s="654"/>
      <c r="BD72" s="654"/>
      <c r="BE72" s="654"/>
      <c r="BF72" s="654"/>
      <c r="BG72" s="654"/>
      <c r="BH72" s="654"/>
      <c r="BI72" s="654"/>
      <c r="BJ72" s="654"/>
      <c r="BK72" s="654"/>
      <c r="BL72" s="654"/>
      <c r="BM72" s="654"/>
      <c r="BN72" s="654"/>
      <c r="BO72" s="654"/>
      <c r="BP72" s="654"/>
      <c r="BQ72" s="654"/>
      <c r="BR72" s="654"/>
      <c r="BS72" s="654"/>
      <c r="BT72" s="654"/>
      <c r="BU72" s="654"/>
      <c r="BV72" s="654"/>
      <c r="BW72" s="654"/>
      <c r="BX72" s="654"/>
      <c r="BY72" s="654"/>
      <c r="BZ72" s="654"/>
      <c r="CA72" s="654"/>
      <c r="CB72" s="654"/>
      <c r="CC72" s="654"/>
      <c r="CD72" s="654"/>
      <c r="CE72" s="654"/>
      <c r="CF72" s="654"/>
      <c r="CG72" s="654"/>
      <c r="CH72" s="654"/>
      <c r="CI72" s="654"/>
      <c r="CJ72" s="654"/>
      <c r="CK72" s="654"/>
      <c r="CL72" s="654"/>
      <c r="CM72" s="654"/>
      <c r="CN72" s="654"/>
      <c r="CO72" s="654"/>
      <c r="CP72" s="654"/>
      <c r="CQ72" s="654"/>
      <c r="CR72" s="654"/>
      <c r="CS72" s="654"/>
      <c r="CT72" s="654"/>
      <c r="CU72" s="654"/>
    </row>
    <row r="73" spans="1:111" ht="7.5" customHeight="1">
      <c r="A73" s="654"/>
      <c r="B73" s="654"/>
      <c r="C73" s="654"/>
      <c r="D73" s="654"/>
      <c r="E73" s="654"/>
      <c r="F73" s="654"/>
      <c r="G73" s="654"/>
      <c r="H73" s="654"/>
      <c r="I73" s="654"/>
      <c r="J73" s="654"/>
      <c r="K73" s="654"/>
      <c r="L73" s="654"/>
      <c r="M73" s="654"/>
      <c r="N73" s="654"/>
      <c r="O73" s="654"/>
      <c r="P73" s="654"/>
      <c r="Q73" s="654"/>
      <c r="R73" s="654"/>
      <c r="S73" s="654"/>
      <c r="T73" s="654"/>
      <c r="U73" s="654"/>
      <c r="V73" s="654"/>
      <c r="W73" s="654"/>
      <c r="X73" s="654"/>
      <c r="Y73" s="654"/>
      <c r="Z73" s="654"/>
      <c r="AA73" s="654"/>
      <c r="AB73" s="654"/>
      <c r="AC73" s="654"/>
      <c r="AD73" s="654"/>
      <c r="AE73" s="654"/>
      <c r="AF73" s="654"/>
      <c r="AG73" s="654"/>
      <c r="AH73" s="654"/>
      <c r="AI73" s="654"/>
      <c r="AJ73" s="654"/>
      <c r="AK73" s="654"/>
      <c r="AL73" s="654"/>
      <c r="AM73" s="654"/>
      <c r="AN73" s="654"/>
      <c r="AO73" s="654"/>
      <c r="AP73" s="654"/>
      <c r="AQ73" s="654"/>
      <c r="AR73" s="654"/>
      <c r="AS73" s="654"/>
      <c r="AT73" s="654"/>
      <c r="AU73" s="654"/>
      <c r="AV73" s="654"/>
      <c r="AW73" s="654"/>
      <c r="AX73" s="654"/>
      <c r="AY73" s="654"/>
      <c r="AZ73" s="654"/>
      <c r="BA73" s="654"/>
      <c r="BB73" s="654"/>
      <c r="BC73" s="654"/>
      <c r="BD73" s="654"/>
      <c r="BE73" s="654"/>
      <c r="BF73" s="654"/>
      <c r="BG73" s="654"/>
      <c r="BH73" s="654"/>
      <c r="BI73" s="654"/>
      <c r="BJ73" s="654"/>
      <c r="BK73" s="654"/>
      <c r="BL73" s="654"/>
      <c r="BM73" s="654"/>
      <c r="BN73" s="654"/>
      <c r="BO73" s="654"/>
      <c r="BP73" s="654"/>
      <c r="BQ73" s="654"/>
      <c r="BR73" s="654"/>
      <c r="BS73" s="654"/>
      <c r="BT73" s="654"/>
      <c r="BU73" s="654"/>
      <c r="BV73" s="654"/>
      <c r="BW73" s="654"/>
      <c r="BX73" s="654"/>
      <c r="BY73" s="654"/>
      <c r="BZ73" s="654"/>
      <c r="CA73" s="654"/>
      <c r="CB73" s="654"/>
      <c r="CC73" s="654"/>
      <c r="CD73" s="654"/>
      <c r="CE73" s="654"/>
      <c r="CF73" s="654"/>
      <c r="CG73" s="654"/>
      <c r="CH73" s="654"/>
      <c r="CI73" s="654"/>
      <c r="CJ73" s="654"/>
      <c r="CK73" s="654"/>
      <c r="CL73" s="654"/>
      <c r="CM73" s="654"/>
      <c r="CN73" s="654"/>
      <c r="CO73" s="654"/>
      <c r="CP73" s="654"/>
      <c r="CQ73" s="654"/>
      <c r="CR73" s="654"/>
      <c r="CS73" s="654"/>
      <c r="CT73" s="654"/>
      <c r="CU73" s="654"/>
    </row>
    <row r="74" spans="1:111" ht="7.5" customHeight="1">
      <c r="A74" s="654"/>
      <c r="B74" s="654"/>
      <c r="C74" s="654"/>
      <c r="D74" s="654"/>
      <c r="E74" s="654"/>
      <c r="F74" s="654"/>
      <c r="G74" s="654"/>
      <c r="H74" s="654"/>
      <c r="I74" s="654"/>
      <c r="J74" s="654"/>
      <c r="K74" s="654"/>
      <c r="L74" s="654"/>
      <c r="M74" s="654"/>
      <c r="N74" s="654"/>
      <c r="O74" s="654"/>
      <c r="P74" s="654"/>
      <c r="Q74" s="654"/>
      <c r="R74" s="654"/>
      <c r="S74" s="654"/>
      <c r="T74" s="654"/>
      <c r="U74" s="654"/>
      <c r="V74" s="654"/>
      <c r="W74" s="654"/>
      <c r="X74" s="654"/>
      <c r="Y74" s="654"/>
      <c r="Z74" s="654"/>
      <c r="AA74" s="654"/>
      <c r="AB74" s="654"/>
      <c r="AC74" s="654"/>
      <c r="AD74" s="654"/>
      <c r="AE74" s="654"/>
      <c r="AF74" s="654"/>
      <c r="AG74" s="654"/>
      <c r="AH74" s="654"/>
      <c r="AI74" s="654"/>
      <c r="AJ74" s="654"/>
      <c r="AK74" s="654"/>
      <c r="AL74" s="654"/>
      <c r="AM74" s="654"/>
      <c r="AN74" s="654"/>
      <c r="AO74" s="654"/>
      <c r="AP74" s="654"/>
      <c r="AQ74" s="654"/>
      <c r="AR74" s="654"/>
      <c r="AS74" s="654"/>
      <c r="AT74" s="654"/>
      <c r="AU74" s="654"/>
      <c r="AV74" s="654"/>
      <c r="AW74" s="654"/>
      <c r="AX74" s="654"/>
      <c r="AY74" s="654"/>
      <c r="AZ74" s="654"/>
      <c r="BA74" s="654"/>
      <c r="BB74" s="654"/>
      <c r="BC74" s="654"/>
      <c r="BD74" s="654"/>
      <c r="BE74" s="654"/>
      <c r="BF74" s="654"/>
      <c r="BG74" s="654"/>
      <c r="BH74" s="654"/>
      <c r="BI74" s="654"/>
      <c r="BJ74" s="654"/>
      <c r="BK74" s="654"/>
      <c r="BL74" s="654"/>
      <c r="BM74" s="654"/>
      <c r="BN74" s="654"/>
      <c r="BO74" s="654"/>
      <c r="BP74" s="654"/>
      <c r="BQ74" s="654"/>
      <c r="BR74" s="654"/>
      <c r="BS74" s="654"/>
      <c r="BT74" s="654"/>
      <c r="BU74" s="654"/>
      <c r="BV74" s="654"/>
      <c r="BW74" s="654"/>
      <c r="BX74" s="654"/>
      <c r="BY74" s="654"/>
      <c r="BZ74" s="654"/>
      <c r="CA74" s="654"/>
      <c r="CB74" s="654"/>
      <c r="CC74" s="654"/>
      <c r="CD74" s="654"/>
      <c r="CE74" s="654"/>
      <c r="CF74" s="654"/>
      <c r="CG74" s="654"/>
      <c r="CH74" s="654"/>
      <c r="CI74" s="654"/>
      <c r="CJ74" s="654"/>
      <c r="CK74" s="654"/>
      <c r="CL74" s="654"/>
      <c r="CM74" s="654"/>
      <c r="CN74" s="654"/>
      <c r="CO74" s="654"/>
      <c r="CP74" s="654"/>
      <c r="CQ74" s="654"/>
      <c r="CR74" s="654"/>
      <c r="CS74" s="654"/>
      <c r="CT74" s="654"/>
      <c r="CU74" s="654"/>
    </row>
    <row r="75" spans="1:111" ht="7.5" customHeight="1">
      <c r="A75" s="654"/>
      <c r="B75" s="654"/>
      <c r="C75" s="654"/>
      <c r="D75" s="654"/>
      <c r="E75" s="654"/>
      <c r="F75" s="654"/>
      <c r="G75" s="654"/>
      <c r="H75" s="654"/>
      <c r="I75" s="654"/>
      <c r="J75" s="654"/>
      <c r="K75" s="654"/>
      <c r="L75" s="654"/>
      <c r="M75" s="654"/>
      <c r="N75" s="654"/>
      <c r="O75" s="654"/>
      <c r="P75" s="654"/>
      <c r="Q75" s="654"/>
      <c r="R75" s="654"/>
      <c r="S75" s="654"/>
      <c r="T75" s="654"/>
      <c r="U75" s="654"/>
      <c r="V75" s="654"/>
      <c r="W75" s="654"/>
      <c r="X75" s="654"/>
      <c r="Y75" s="654"/>
      <c r="Z75" s="654"/>
      <c r="AA75" s="654"/>
      <c r="AB75" s="654"/>
      <c r="AC75" s="654"/>
      <c r="AD75" s="654"/>
      <c r="AE75" s="654"/>
      <c r="AF75" s="654"/>
      <c r="AG75" s="654"/>
      <c r="AH75" s="654"/>
      <c r="AI75" s="654"/>
      <c r="AJ75" s="654"/>
      <c r="AK75" s="654"/>
      <c r="AL75" s="654"/>
      <c r="AM75" s="654"/>
      <c r="AN75" s="654"/>
      <c r="AO75" s="654"/>
      <c r="AP75" s="654"/>
      <c r="AQ75" s="654"/>
      <c r="AR75" s="654"/>
      <c r="AS75" s="654"/>
      <c r="AT75" s="654"/>
      <c r="AU75" s="654"/>
      <c r="AV75" s="654"/>
      <c r="AW75" s="654"/>
      <c r="AX75" s="654"/>
      <c r="AY75" s="654"/>
      <c r="AZ75" s="654"/>
      <c r="BA75" s="654"/>
      <c r="BB75" s="654"/>
      <c r="BC75" s="654"/>
      <c r="BD75" s="654"/>
      <c r="BE75" s="654"/>
      <c r="BF75" s="654"/>
      <c r="BG75" s="654"/>
      <c r="BH75" s="654"/>
      <c r="BI75" s="654"/>
      <c r="BJ75" s="654"/>
      <c r="BK75" s="654"/>
      <c r="BL75" s="654"/>
      <c r="BM75" s="654"/>
      <c r="BN75" s="654"/>
      <c r="BO75" s="654"/>
      <c r="BP75" s="654"/>
      <c r="BQ75" s="654"/>
      <c r="BR75" s="654"/>
      <c r="BS75" s="654"/>
      <c r="BT75" s="654"/>
      <c r="BU75" s="654"/>
      <c r="BV75" s="654"/>
      <c r="BW75" s="654"/>
      <c r="BX75" s="654"/>
      <c r="BY75" s="654"/>
      <c r="BZ75" s="654"/>
      <c r="CA75" s="654"/>
      <c r="CB75" s="654"/>
      <c r="CC75" s="654"/>
      <c r="CD75" s="654"/>
      <c r="CE75" s="654"/>
      <c r="CF75" s="654"/>
      <c r="CG75" s="654"/>
      <c r="CH75" s="654"/>
      <c r="CI75" s="654"/>
      <c r="CJ75" s="654"/>
      <c r="CK75" s="654"/>
      <c r="CL75" s="654"/>
      <c r="CM75" s="654"/>
      <c r="CN75" s="654"/>
      <c r="CO75" s="654"/>
      <c r="CP75" s="654"/>
      <c r="CQ75" s="654"/>
      <c r="CR75" s="654"/>
      <c r="CS75" s="654"/>
      <c r="CT75" s="654"/>
      <c r="CU75" s="654"/>
    </row>
  </sheetData>
  <mergeCells count="103">
    <mergeCell ref="C63:BD64"/>
    <mergeCell ref="BE63:CT64"/>
    <mergeCell ref="A67:CU75"/>
    <mergeCell ref="CS54:CT55"/>
    <mergeCell ref="C56:AV57"/>
    <mergeCell ref="AW56:CP57"/>
    <mergeCell ref="CQ56:CR57"/>
    <mergeCell ref="C58:AV59"/>
    <mergeCell ref="AW58:CP59"/>
    <mergeCell ref="CQ58:CR59"/>
    <mergeCell ref="C54:AV55"/>
    <mergeCell ref="AW54:CR55"/>
    <mergeCell ref="CQ38:CT39"/>
    <mergeCell ref="BE41:BS42"/>
    <mergeCell ref="BT41:CH42"/>
    <mergeCell ref="CI41:CT42"/>
    <mergeCell ref="BE44:BM45"/>
    <mergeCell ref="BN44:CT45"/>
    <mergeCell ref="C60:AV61"/>
    <mergeCell ref="AW60:CP61"/>
    <mergeCell ref="CQ60:CR61"/>
    <mergeCell ref="BE38:BH39"/>
    <mergeCell ref="BI38:BV39"/>
    <mergeCell ref="BW38:BY39"/>
    <mergeCell ref="BZ38:CB39"/>
    <mergeCell ref="CC38:CP39"/>
    <mergeCell ref="J45:V46"/>
    <mergeCell ref="W45:AH46"/>
    <mergeCell ref="BP47:BW48"/>
    <mergeCell ref="CD47:CL48"/>
    <mergeCell ref="C32:T33"/>
    <mergeCell ref="U32:AK33"/>
    <mergeCell ref="AL32:BE33"/>
    <mergeCell ref="BF32:BX33"/>
    <mergeCell ref="BY32:CT33"/>
    <mergeCell ref="C34:T35"/>
    <mergeCell ref="U34:AK35"/>
    <mergeCell ref="AL34:BE35"/>
    <mergeCell ref="BF34:BX35"/>
    <mergeCell ref="BY34:CT35"/>
    <mergeCell ref="C28:T29"/>
    <mergeCell ref="U28:AK29"/>
    <mergeCell ref="AL28:BE29"/>
    <mergeCell ref="BF28:BX29"/>
    <mergeCell ref="BY28:CT29"/>
    <mergeCell ref="C30:T31"/>
    <mergeCell ref="U30:AK31"/>
    <mergeCell ref="AL30:BE31"/>
    <mergeCell ref="BF30:BX31"/>
    <mergeCell ref="BY30:CT31"/>
    <mergeCell ref="C24:T25"/>
    <mergeCell ref="U24:AK25"/>
    <mergeCell ref="AL24:BE25"/>
    <mergeCell ref="BF24:BX25"/>
    <mergeCell ref="BY24:CT25"/>
    <mergeCell ref="C26:T27"/>
    <mergeCell ref="U26:AK27"/>
    <mergeCell ref="AL26:BE27"/>
    <mergeCell ref="BF26:BX27"/>
    <mergeCell ref="BY26:CT27"/>
    <mergeCell ref="C20:T21"/>
    <mergeCell ref="U20:AK21"/>
    <mergeCell ref="AL20:BE21"/>
    <mergeCell ref="BF20:BX21"/>
    <mergeCell ref="BY20:CT21"/>
    <mergeCell ref="C22:T23"/>
    <mergeCell ref="U22:AK23"/>
    <mergeCell ref="AL22:BE23"/>
    <mergeCell ref="BF22:BX23"/>
    <mergeCell ref="BY22:CT23"/>
    <mergeCell ref="U16:AK17"/>
    <mergeCell ref="AL16:BE17"/>
    <mergeCell ref="BF16:BX17"/>
    <mergeCell ref="BY16:CT17"/>
    <mergeCell ref="C18:T19"/>
    <mergeCell ref="U18:AK19"/>
    <mergeCell ref="AL18:BE19"/>
    <mergeCell ref="BF18:BX19"/>
    <mergeCell ref="BY18:CT19"/>
    <mergeCell ref="AL9:BE10"/>
    <mergeCell ref="BF9:BX10"/>
    <mergeCell ref="BY9:CT10"/>
    <mergeCell ref="C12:T13"/>
    <mergeCell ref="U12:AK13"/>
    <mergeCell ref="AL12:BE13"/>
    <mergeCell ref="BF12:BX13"/>
    <mergeCell ref="BY12:CT13"/>
    <mergeCell ref="CX1:DG65"/>
    <mergeCell ref="AI2:CT3"/>
    <mergeCell ref="C4:CT5"/>
    <mergeCell ref="C7:T8"/>
    <mergeCell ref="U7:AK8"/>
    <mergeCell ref="AL7:BE8"/>
    <mergeCell ref="BF7:BX8"/>
    <mergeCell ref="BY7:CT8"/>
    <mergeCell ref="C9:T10"/>
    <mergeCell ref="U9:AK10"/>
    <mergeCell ref="C14:T15"/>
    <mergeCell ref="U14:AK15"/>
    <mergeCell ref="AL14:BE15"/>
    <mergeCell ref="BF14:BX15"/>
    <mergeCell ref="BY14:CT15"/>
    <mergeCell ref="C16:T17"/>
  </mergeCells>
  <pageMargins left="0.39370078740157483" right="0.39370078740157483" top="0.39370078740157483" bottom="0.39370078740157483" header="0.51181102362204722" footer="0.51181102362204722"/>
  <pageSetup paperSize="9" orientation="landscape" cellComments="atEnd" horizontalDpi="36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R116"/>
  <sheetViews>
    <sheetView view="pageBreakPreview" topLeftCell="B1" zoomScaleSheetLayoutView="100" workbookViewId="0"/>
  </sheetViews>
  <sheetFormatPr baseColWidth="10" defaultColWidth="1.42578125" defaultRowHeight="7.5" customHeight="1"/>
  <cols>
    <col min="1" max="1" width="1.42578125" style="26" hidden="1" customWidth="1"/>
    <col min="2" max="32" width="1.42578125" style="26"/>
    <col min="33" max="33" width="2.28515625" style="26" customWidth="1"/>
    <col min="34" max="34" width="2.5703125" style="26" customWidth="1"/>
    <col min="35" max="51" width="1.42578125" style="26"/>
    <col min="52" max="52" width="2.140625" style="26" customWidth="1"/>
    <col min="53" max="55" width="1.42578125" style="26"/>
    <col min="56" max="58" width="1.42578125" style="26" customWidth="1"/>
    <col min="59" max="68" width="1.42578125" style="26"/>
    <col min="69" max="76" width="1.42578125" style="26" hidden="1" customWidth="1"/>
    <col min="77" max="77" width="4.5703125" style="26" hidden="1" customWidth="1"/>
    <col min="78" max="80" width="1.42578125" style="26" hidden="1" customWidth="1"/>
    <col min="81" max="81" width="5.28515625" style="26" hidden="1" customWidth="1"/>
    <col min="82" max="82" width="10.140625" style="26" hidden="1" customWidth="1"/>
    <col min="83" max="83" width="1.42578125" style="26" customWidth="1"/>
    <col min="84" max="85" width="1.42578125" style="26"/>
    <col min="86" max="86" width="4.42578125" style="26" bestFit="1" customWidth="1"/>
    <col min="87" max="91" width="1.42578125" style="26"/>
    <col min="92" max="92" width="2.5703125" style="26" customWidth="1"/>
    <col min="93" max="93" width="1.42578125" style="26"/>
    <col min="94" max="94" width="2.85546875" style="26" customWidth="1"/>
    <col min="95" max="256" width="1.42578125" style="26"/>
    <col min="257" max="257" width="0" style="26" hidden="1" customWidth="1"/>
    <col min="258" max="288" width="1.42578125" style="26"/>
    <col min="289" max="289" width="2.28515625" style="26" customWidth="1"/>
    <col min="290" max="290" width="2.5703125" style="26" customWidth="1"/>
    <col min="291" max="307" width="1.42578125" style="26"/>
    <col min="308" max="308" width="2.140625" style="26" customWidth="1"/>
    <col min="309" max="311" width="1.42578125" style="26"/>
    <col min="312" max="314" width="1.42578125" style="26" customWidth="1"/>
    <col min="315" max="332" width="1.42578125" style="26"/>
    <col min="333" max="333" width="4.5703125" style="26" customWidth="1"/>
    <col min="334" max="512" width="1.42578125" style="26"/>
    <col min="513" max="513" width="0" style="26" hidden="1" customWidth="1"/>
    <col min="514" max="544" width="1.42578125" style="26"/>
    <col min="545" max="545" width="2.28515625" style="26" customWidth="1"/>
    <col min="546" max="546" width="2.5703125" style="26" customWidth="1"/>
    <col min="547" max="563" width="1.42578125" style="26"/>
    <col min="564" max="564" width="2.140625" style="26" customWidth="1"/>
    <col min="565" max="567" width="1.42578125" style="26"/>
    <col min="568" max="570" width="1.42578125" style="26" customWidth="1"/>
    <col min="571" max="588" width="1.42578125" style="26"/>
    <col min="589" max="589" width="4.5703125" style="26" customWidth="1"/>
    <col min="590" max="768" width="1.42578125" style="26"/>
    <col min="769" max="769" width="0" style="26" hidden="1" customWidth="1"/>
    <col min="770" max="800" width="1.42578125" style="26"/>
    <col min="801" max="801" width="2.28515625" style="26" customWidth="1"/>
    <col min="802" max="802" width="2.5703125" style="26" customWidth="1"/>
    <col min="803" max="819" width="1.42578125" style="26"/>
    <col min="820" max="820" width="2.140625" style="26" customWidth="1"/>
    <col min="821" max="823" width="1.42578125" style="26"/>
    <col min="824" max="826" width="1.42578125" style="26" customWidth="1"/>
    <col min="827" max="844" width="1.42578125" style="26"/>
    <col min="845" max="845" width="4.5703125" style="26" customWidth="1"/>
    <col min="846" max="1024" width="1.42578125" style="26"/>
    <col min="1025" max="1025" width="0" style="26" hidden="1" customWidth="1"/>
    <col min="1026" max="1056" width="1.42578125" style="26"/>
    <col min="1057" max="1057" width="2.28515625" style="26" customWidth="1"/>
    <col min="1058" max="1058" width="2.5703125" style="26" customWidth="1"/>
    <col min="1059" max="1075" width="1.42578125" style="26"/>
    <col min="1076" max="1076" width="2.140625" style="26" customWidth="1"/>
    <col min="1077" max="1079" width="1.42578125" style="26"/>
    <col min="1080" max="1082" width="1.42578125" style="26" customWidth="1"/>
    <col min="1083" max="1100" width="1.42578125" style="26"/>
    <col min="1101" max="1101" width="4.5703125" style="26" customWidth="1"/>
    <col min="1102" max="1280" width="1.42578125" style="26"/>
    <col min="1281" max="1281" width="0" style="26" hidden="1" customWidth="1"/>
    <col min="1282" max="1312" width="1.42578125" style="26"/>
    <col min="1313" max="1313" width="2.28515625" style="26" customWidth="1"/>
    <col min="1314" max="1314" width="2.5703125" style="26" customWidth="1"/>
    <col min="1315" max="1331" width="1.42578125" style="26"/>
    <col min="1332" max="1332" width="2.140625" style="26" customWidth="1"/>
    <col min="1333" max="1335" width="1.42578125" style="26"/>
    <col min="1336" max="1338" width="1.42578125" style="26" customWidth="1"/>
    <col min="1339" max="1356" width="1.42578125" style="26"/>
    <col min="1357" max="1357" width="4.5703125" style="26" customWidth="1"/>
    <col min="1358" max="1536" width="1.42578125" style="26"/>
    <col min="1537" max="1537" width="0" style="26" hidden="1" customWidth="1"/>
    <col min="1538" max="1568" width="1.42578125" style="26"/>
    <col min="1569" max="1569" width="2.28515625" style="26" customWidth="1"/>
    <col min="1570" max="1570" width="2.5703125" style="26" customWidth="1"/>
    <col min="1571" max="1587" width="1.42578125" style="26"/>
    <col min="1588" max="1588" width="2.140625" style="26" customWidth="1"/>
    <col min="1589" max="1591" width="1.42578125" style="26"/>
    <col min="1592" max="1594" width="1.42578125" style="26" customWidth="1"/>
    <col min="1595" max="1612" width="1.42578125" style="26"/>
    <col min="1613" max="1613" width="4.5703125" style="26" customWidth="1"/>
    <col min="1614" max="1792" width="1.42578125" style="26"/>
    <col min="1793" max="1793" width="0" style="26" hidden="1" customWidth="1"/>
    <col min="1794" max="1824" width="1.42578125" style="26"/>
    <col min="1825" max="1825" width="2.28515625" style="26" customWidth="1"/>
    <col min="1826" max="1826" width="2.5703125" style="26" customWidth="1"/>
    <col min="1827" max="1843" width="1.42578125" style="26"/>
    <col min="1844" max="1844" width="2.140625" style="26" customWidth="1"/>
    <col min="1845" max="1847" width="1.42578125" style="26"/>
    <col min="1848" max="1850" width="1.42578125" style="26" customWidth="1"/>
    <col min="1851" max="1868" width="1.42578125" style="26"/>
    <col min="1869" max="1869" width="4.5703125" style="26" customWidth="1"/>
    <col min="1870" max="2048" width="1.42578125" style="26"/>
    <col min="2049" max="2049" width="0" style="26" hidden="1" customWidth="1"/>
    <col min="2050" max="2080" width="1.42578125" style="26"/>
    <col min="2081" max="2081" width="2.28515625" style="26" customWidth="1"/>
    <col min="2082" max="2082" width="2.5703125" style="26" customWidth="1"/>
    <col min="2083" max="2099" width="1.42578125" style="26"/>
    <col min="2100" max="2100" width="2.140625" style="26" customWidth="1"/>
    <col min="2101" max="2103" width="1.42578125" style="26"/>
    <col min="2104" max="2106" width="1.42578125" style="26" customWidth="1"/>
    <col min="2107" max="2124" width="1.42578125" style="26"/>
    <col min="2125" max="2125" width="4.5703125" style="26" customWidth="1"/>
    <col min="2126" max="2304" width="1.42578125" style="26"/>
    <col min="2305" max="2305" width="0" style="26" hidden="1" customWidth="1"/>
    <col min="2306" max="2336" width="1.42578125" style="26"/>
    <col min="2337" max="2337" width="2.28515625" style="26" customWidth="1"/>
    <col min="2338" max="2338" width="2.5703125" style="26" customWidth="1"/>
    <col min="2339" max="2355" width="1.42578125" style="26"/>
    <col min="2356" max="2356" width="2.140625" style="26" customWidth="1"/>
    <col min="2357" max="2359" width="1.42578125" style="26"/>
    <col min="2360" max="2362" width="1.42578125" style="26" customWidth="1"/>
    <col min="2363" max="2380" width="1.42578125" style="26"/>
    <col min="2381" max="2381" width="4.5703125" style="26" customWidth="1"/>
    <col min="2382" max="2560" width="1.42578125" style="26"/>
    <col min="2561" max="2561" width="0" style="26" hidden="1" customWidth="1"/>
    <col min="2562" max="2592" width="1.42578125" style="26"/>
    <col min="2593" max="2593" width="2.28515625" style="26" customWidth="1"/>
    <col min="2594" max="2594" width="2.5703125" style="26" customWidth="1"/>
    <col min="2595" max="2611" width="1.42578125" style="26"/>
    <col min="2612" max="2612" width="2.140625" style="26" customWidth="1"/>
    <col min="2613" max="2615" width="1.42578125" style="26"/>
    <col min="2616" max="2618" width="1.42578125" style="26" customWidth="1"/>
    <col min="2619" max="2636" width="1.42578125" style="26"/>
    <col min="2637" max="2637" width="4.5703125" style="26" customWidth="1"/>
    <col min="2638" max="2816" width="1.42578125" style="26"/>
    <col min="2817" max="2817" width="0" style="26" hidden="1" customWidth="1"/>
    <col min="2818" max="2848" width="1.42578125" style="26"/>
    <col min="2849" max="2849" width="2.28515625" style="26" customWidth="1"/>
    <col min="2850" max="2850" width="2.5703125" style="26" customWidth="1"/>
    <col min="2851" max="2867" width="1.42578125" style="26"/>
    <col min="2868" max="2868" width="2.140625" style="26" customWidth="1"/>
    <col min="2869" max="2871" width="1.42578125" style="26"/>
    <col min="2872" max="2874" width="1.42578125" style="26" customWidth="1"/>
    <col min="2875" max="2892" width="1.42578125" style="26"/>
    <col min="2893" max="2893" width="4.5703125" style="26" customWidth="1"/>
    <col min="2894" max="3072" width="1.42578125" style="26"/>
    <col min="3073" max="3073" width="0" style="26" hidden="1" customWidth="1"/>
    <col min="3074" max="3104" width="1.42578125" style="26"/>
    <col min="3105" max="3105" width="2.28515625" style="26" customWidth="1"/>
    <col min="3106" max="3106" width="2.5703125" style="26" customWidth="1"/>
    <col min="3107" max="3123" width="1.42578125" style="26"/>
    <col min="3124" max="3124" width="2.140625" style="26" customWidth="1"/>
    <col min="3125" max="3127" width="1.42578125" style="26"/>
    <col min="3128" max="3130" width="1.42578125" style="26" customWidth="1"/>
    <col min="3131" max="3148" width="1.42578125" style="26"/>
    <col min="3149" max="3149" width="4.5703125" style="26" customWidth="1"/>
    <col min="3150" max="3328" width="1.42578125" style="26"/>
    <col min="3329" max="3329" width="0" style="26" hidden="1" customWidth="1"/>
    <col min="3330" max="3360" width="1.42578125" style="26"/>
    <col min="3361" max="3361" width="2.28515625" style="26" customWidth="1"/>
    <col min="3362" max="3362" width="2.5703125" style="26" customWidth="1"/>
    <col min="3363" max="3379" width="1.42578125" style="26"/>
    <col min="3380" max="3380" width="2.140625" style="26" customWidth="1"/>
    <col min="3381" max="3383" width="1.42578125" style="26"/>
    <col min="3384" max="3386" width="1.42578125" style="26" customWidth="1"/>
    <col min="3387" max="3404" width="1.42578125" style="26"/>
    <col min="3405" max="3405" width="4.5703125" style="26" customWidth="1"/>
    <col min="3406" max="3584" width="1.42578125" style="26"/>
    <col min="3585" max="3585" width="0" style="26" hidden="1" customWidth="1"/>
    <col min="3586" max="3616" width="1.42578125" style="26"/>
    <col min="3617" max="3617" width="2.28515625" style="26" customWidth="1"/>
    <col min="3618" max="3618" width="2.5703125" style="26" customWidth="1"/>
    <col min="3619" max="3635" width="1.42578125" style="26"/>
    <col min="3636" max="3636" width="2.140625" style="26" customWidth="1"/>
    <col min="3637" max="3639" width="1.42578125" style="26"/>
    <col min="3640" max="3642" width="1.42578125" style="26" customWidth="1"/>
    <col min="3643" max="3660" width="1.42578125" style="26"/>
    <col min="3661" max="3661" width="4.5703125" style="26" customWidth="1"/>
    <col min="3662" max="3840" width="1.42578125" style="26"/>
    <col min="3841" max="3841" width="0" style="26" hidden="1" customWidth="1"/>
    <col min="3842" max="3872" width="1.42578125" style="26"/>
    <col min="3873" max="3873" width="2.28515625" style="26" customWidth="1"/>
    <col min="3874" max="3874" width="2.5703125" style="26" customWidth="1"/>
    <col min="3875" max="3891" width="1.42578125" style="26"/>
    <col min="3892" max="3892" width="2.140625" style="26" customWidth="1"/>
    <col min="3893" max="3895" width="1.42578125" style="26"/>
    <col min="3896" max="3898" width="1.42578125" style="26" customWidth="1"/>
    <col min="3899" max="3916" width="1.42578125" style="26"/>
    <col min="3917" max="3917" width="4.5703125" style="26" customWidth="1"/>
    <col min="3918" max="4096" width="1.42578125" style="26"/>
    <col min="4097" max="4097" width="0" style="26" hidden="1" customWidth="1"/>
    <col min="4098" max="4128" width="1.42578125" style="26"/>
    <col min="4129" max="4129" width="2.28515625" style="26" customWidth="1"/>
    <col min="4130" max="4130" width="2.5703125" style="26" customWidth="1"/>
    <col min="4131" max="4147" width="1.42578125" style="26"/>
    <col min="4148" max="4148" width="2.140625" style="26" customWidth="1"/>
    <col min="4149" max="4151" width="1.42578125" style="26"/>
    <col min="4152" max="4154" width="1.42578125" style="26" customWidth="1"/>
    <col min="4155" max="4172" width="1.42578125" style="26"/>
    <col min="4173" max="4173" width="4.5703125" style="26" customWidth="1"/>
    <col min="4174" max="4352" width="1.42578125" style="26"/>
    <col min="4353" max="4353" width="0" style="26" hidden="1" customWidth="1"/>
    <col min="4354" max="4384" width="1.42578125" style="26"/>
    <col min="4385" max="4385" width="2.28515625" style="26" customWidth="1"/>
    <col min="4386" max="4386" width="2.5703125" style="26" customWidth="1"/>
    <col min="4387" max="4403" width="1.42578125" style="26"/>
    <col min="4404" max="4404" width="2.140625" style="26" customWidth="1"/>
    <col min="4405" max="4407" width="1.42578125" style="26"/>
    <col min="4408" max="4410" width="1.42578125" style="26" customWidth="1"/>
    <col min="4411" max="4428" width="1.42578125" style="26"/>
    <col min="4429" max="4429" width="4.5703125" style="26" customWidth="1"/>
    <col min="4430" max="4608" width="1.42578125" style="26"/>
    <col min="4609" max="4609" width="0" style="26" hidden="1" customWidth="1"/>
    <col min="4610" max="4640" width="1.42578125" style="26"/>
    <col min="4641" max="4641" width="2.28515625" style="26" customWidth="1"/>
    <col min="4642" max="4642" width="2.5703125" style="26" customWidth="1"/>
    <col min="4643" max="4659" width="1.42578125" style="26"/>
    <col min="4660" max="4660" width="2.140625" style="26" customWidth="1"/>
    <col min="4661" max="4663" width="1.42578125" style="26"/>
    <col min="4664" max="4666" width="1.42578125" style="26" customWidth="1"/>
    <col min="4667" max="4684" width="1.42578125" style="26"/>
    <col min="4685" max="4685" width="4.5703125" style="26" customWidth="1"/>
    <col min="4686" max="4864" width="1.42578125" style="26"/>
    <col min="4865" max="4865" width="0" style="26" hidden="1" customWidth="1"/>
    <col min="4866" max="4896" width="1.42578125" style="26"/>
    <col min="4897" max="4897" width="2.28515625" style="26" customWidth="1"/>
    <col min="4898" max="4898" width="2.5703125" style="26" customWidth="1"/>
    <col min="4899" max="4915" width="1.42578125" style="26"/>
    <col min="4916" max="4916" width="2.140625" style="26" customWidth="1"/>
    <col min="4917" max="4919" width="1.42578125" style="26"/>
    <col min="4920" max="4922" width="1.42578125" style="26" customWidth="1"/>
    <col min="4923" max="4940" width="1.42578125" style="26"/>
    <col min="4941" max="4941" width="4.5703125" style="26" customWidth="1"/>
    <col min="4942" max="5120" width="1.42578125" style="26"/>
    <col min="5121" max="5121" width="0" style="26" hidden="1" customWidth="1"/>
    <col min="5122" max="5152" width="1.42578125" style="26"/>
    <col min="5153" max="5153" width="2.28515625" style="26" customWidth="1"/>
    <col min="5154" max="5154" width="2.5703125" style="26" customWidth="1"/>
    <col min="5155" max="5171" width="1.42578125" style="26"/>
    <col min="5172" max="5172" width="2.140625" style="26" customWidth="1"/>
    <col min="5173" max="5175" width="1.42578125" style="26"/>
    <col min="5176" max="5178" width="1.42578125" style="26" customWidth="1"/>
    <col min="5179" max="5196" width="1.42578125" style="26"/>
    <col min="5197" max="5197" width="4.5703125" style="26" customWidth="1"/>
    <col min="5198" max="5376" width="1.42578125" style="26"/>
    <col min="5377" max="5377" width="0" style="26" hidden="1" customWidth="1"/>
    <col min="5378" max="5408" width="1.42578125" style="26"/>
    <col min="5409" max="5409" width="2.28515625" style="26" customWidth="1"/>
    <col min="5410" max="5410" width="2.5703125" style="26" customWidth="1"/>
    <col min="5411" max="5427" width="1.42578125" style="26"/>
    <col min="5428" max="5428" width="2.140625" style="26" customWidth="1"/>
    <col min="5429" max="5431" width="1.42578125" style="26"/>
    <col min="5432" max="5434" width="1.42578125" style="26" customWidth="1"/>
    <col min="5435" max="5452" width="1.42578125" style="26"/>
    <col min="5453" max="5453" width="4.5703125" style="26" customWidth="1"/>
    <col min="5454" max="5632" width="1.42578125" style="26"/>
    <col min="5633" max="5633" width="0" style="26" hidden="1" customWidth="1"/>
    <col min="5634" max="5664" width="1.42578125" style="26"/>
    <col min="5665" max="5665" width="2.28515625" style="26" customWidth="1"/>
    <col min="5666" max="5666" width="2.5703125" style="26" customWidth="1"/>
    <col min="5667" max="5683" width="1.42578125" style="26"/>
    <col min="5684" max="5684" width="2.140625" style="26" customWidth="1"/>
    <col min="5685" max="5687" width="1.42578125" style="26"/>
    <col min="5688" max="5690" width="1.42578125" style="26" customWidth="1"/>
    <col min="5691" max="5708" width="1.42578125" style="26"/>
    <col min="5709" max="5709" width="4.5703125" style="26" customWidth="1"/>
    <col min="5710" max="5888" width="1.42578125" style="26"/>
    <col min="5889" max="5889" width="0" style="26" hidden="1" customWidth="1"/>
    <col min="5890" max="5920" width="1.42578125" style="26"/>
    <col min="5921" max="5921" width="2.28515625" style="26" customWidth="1"/>
    <col min="5922" max="5922" width="2.5703125" style="26" customWidth="1"/>
    <col min="5923" max="5939" width="1.42578125" style="26"/>
    <col min="5940" max="5940" width="2.140625" style="26" customWidth="1"/>
    <col min="5941" max="5943" width="1.42578125" style="26"/>
    <col min="5944" max="5946" width="1.42578125" style="26" customWidth="1"/>
    <col min="5947" max="5964" width="1.42578125" style="26"/>
    <col min="5965" max="5965" width="4.5703125" style="26" customWidth="1"/>
    <col min="5966" max="6144" width="1.42578125" style="26"/>
    <col min="6145" max="6145" width="0" style="26" hidden="1" customWidth="1"/>
    <col min="6146" max="6176" width="1.42578125" style="26"/>
    <col min="6177" max="6177" width="2.28515625" style="26" customWidth="1"/>
    <col min="6178" max="6178" width="2.5703125" style="26" customWidth="1"/>
    <col min="6179" max="6195" width="1.42578125" style="26"/>
    <col min="6196" max="6196" width="2.140625" style="26" customWidth="1"/>
    <col min="6197" max="6199" width="1.42578125" style="26"/>
    <col min="6200" max="6202" width="1.42578125" style="26" customWidth="1"/>
    <col min="6203" max="6220" width="1.42578125" style="26"/>
    <col min="6221" max="6221" width="4.5703125" style="26" customWidth="1"/>
    <col min="6222" max="6400" width="1.42578125" style="26"/>
    <col min="6401" max="6401" width="0" style="26" hidden="1" customWidth="1"/>
    <col min="6402" max="6432" width="1.42578125" style="26"/>
    <col min="6433" max="6433" width="2.28515625" style="26" customWidth="1"/>
    <col min="6434" max="6434" width="2.5703125" style="26" customWidth="1"/>
    <col min="6435" max="6451" width="1.42578125" style="26"/>
    <col min="6452" max="6452" width="2.140625" style="26" customWidth="1"/>
    <col min="6453" max="6455" width="1.42578125" style="26"/>
    <col min="6456" max="6458" width="1.42578125" style="26" customWidth="1"/>
    <col min="6459" max="6476" width="1.42578125" style="26"/>
    <col min="6477" max="6477" width="4.5703125" style="26" customWidth="1"/>
    <col min="6478" max="6656" width="1.42578125" style="26"/>
    <col min="6657" max="6657" width="0" style="26" hidden="1" customWidth="1"/>
    <col min="6658" max="6688" width="1.42578125" style="26"/>
    <col min="6689" max="6689" width="2.28515625" style="26" customWidth="1"/>
    <col min="6690" max="6690" width="2.5703125" style="26" customWidth="1"/>
    <col min="6691" max="6707" width="1.42578125" style="26"/>
    <col min="6708" max="6708" width="2.140625" style="26" customWidth="1"/>
    <col min="6709" max="6711" width="1.42578125" style="26"/>
    <col min="6712" max="6714" width="1.42578125" style="26" customWidth="1"/>
    <col min="6715" max="6732" width="1.42578125" style="26"/>
    <col min="6733" max="6733" width="4.5703125" style="26" customWidth="1"/>
    <col min="6734" max="6912" width="1.42578125" style="26"/>
    <col min="6913" max="6913" width="0" style="26" hidden="1" customWidth="1"/>
    <col min="6914" max="6944" width="1.42578125" style="26"/>
    <col min="6945" max="6945" width="2.28515625" style="26" customWidth="1"/>
    <col min="6946" max="6946" width="2.5703125" style="26" customWidth="1"/>
    <col min="6947" max="6963" width="1.42578125" style="26"/>
    <col min="6964" max="6964" width="2.140625" style="26" customWidth="1"/>
    <col min="6965" max="6967" width="1.42578125" style="26"/>
    <col min="6968" max="6970" width="1.42578125" style="26" customWidth="1"/>
    <col min="6971" max="6988" width="1.42578125" style="26"/>
    <col min="6989" max="6989" width="4.5703125" style="26" customWidth="1"/>
    <col min="6990" max="7168" width="1.42578125" style="26"/>
    <col min="7169" max="7169" width="0" style="26" hidden="1" customWidth="1"/>
    <col min="7170" max="7200" width="1.42578125" style="26"/>
    <col min="7201" max="7201" width="2.28515625" style="26" customWidth="1"/>
    <col min="7202" max="7202" width="2.5703125" style="26" customWidth="1"/>
    <col min="7203" max="7219" width="1.42578125" style="26"/>
    <col min="7220" max="7220" width="2.140625" style="26" customWidth="1"/>
    <col min="7221" max="7223" width="1.42578125" style="26"/>
    <col min="7224" max="7226" width="1.42578125" style="26" customWidth="1"/>
    <col min="7227" max="7244" width="1.42578125" style="26"/>
    <col min="7245" max="7245" width="4.5703125" style="26" customWidth="1"/>
    <col min="7246" max="7424" width="1.42578125" style="26"/>
    <col min="7425" max="7425" width="0" style="26" hidden="1" customWidth="1"/>
    <col min="7426" max="7456" width="1.42578125" style="26"/>
    <col min="7457" max="7457" width="2.28515625" style="26" customWidth="1"/>
    <col min="7458" max="7458" width="2.5703125" style="26" customWidth="1"/>
    <col min="7459" max="7475" width="1.42578125" style="26"/>
    <col min="7476" max="7476" width="2.140625" style="26" customWidth="1"/>
    <col min="7477" max="7479" width="1.42578125" style="26"/>
    <col min="7480" max="7482" width="1.42578125" style="26" customWidth="1"/>
    <col min="7483" max="7500" width="1.42578125" style="26"/>
    <col min="7501" max="7501" width="4.5703125" style="26" customWidth="1"/>
    <col min="7502" max="7680" width="1.42578125" style="26"/>
    <col min="7681" max="7681" width="0" style="26" hidden="1" customWidth="1"/>
    <col min="7682" max="7712" width="1.42578125" style="26"/>
    <col min="7713" max="7713" width="2.28515625" style="26" customWidth="1"/>
    <col min="7714" max="7714" width="2.5703125" style="26" customWidth="1"/>
    <col min="7715" max="7731" width="1.42578125" style="26"/>
    <col min="7732" max="7732" width="2.140625" style="26" customWidth="1"/>
    <col min="7733" max="7735" width="1.42578125" style="26"/>
    <col min="7736" max="7738" width="1.42578125" style="26" customWidth="1"/>
    <col min="7739" max="7756" width="1.42578125" style="26"/>
    <col min="7757" max="7757" width="4.5703125" style="26" customWidth="1"/>
    <col min="7758" max="7936" width="1.42578125" style="26"/>
    <col min="7937" max="7937" width="0" style="26" hidden="1" customWidth="1"/>
    <col min="7938" max="7968" width="1.42578125" style="26"/>
    <col min="7969" max="7969" width="2.28515625" style="26" customWidth="1"/>
    <col min="7970" max="7970" width="2.5703125" style="26" customWidth="1"/>
    <col min="7971" max="7987" width="1.42578125" style="26"/>
    <col min="7988" max="7988" width="2.140625" style="26" customWidth="1"/>
    <col min="7989" max="7991" width="1.42578125" style="26"/>
    <col min="7992" max="7994" width="1.42578125" style="26" customWidth="1"/>
    <col min="7995" max="8012" width="1.42578125" style="26"/>
    <col min="8013" max="8013" width="4.5703125" style="26" customWidth="1"/>
    <col min="8014" max="8192" width="1.42578125" style="26"/>
    <col min="8193" max="8193" width="0" style="26" hidden="1" customWidth="1"/>
    <col min="8194" max="8224" width="1.42578125" style="26"/>
    <col min="8225" max="8225" width="2.28515625" style="26" customWidth="1"/>
    <col min="8226" max="8226" width="2.5703125" style="26" customWidth="1"/>
    <col min="8227" max="8243" width="1.42578125" style="26"/>
    <col min="8244" max="8244" width="2.140625" style="26" customWidth="1"/>
    <col min="8245" max="8247" width="1.42578125" style="26"/>
    <col min="8248" max="8250" width="1.42578125" style="26" customWidth="1"/>
    <col min="8251" max="8268" width="1.42578125" style="26"/>
    <col min="8269" max="8269" width="4.5703125" style="26" customWidth="1"/>
    <col min="8270" max="8448" width="1.42578125" style="26"/>
    <col min="8449" max="8449" width="0" style="26" hidden="1" customWidth="1"/>
    <col min="8450" max="8480" width="1.42578125" style="26"/>
    <col min="8481" max="8481" width="2.28515625" style="26" customWidth="1"/>
    <col min="8482" max="8482" width="2.5703125" style="26" customWidth="1"/>
    <col min="8483" max="8499" width="1.42578125" style="26"/>
    <col min="8500" max="8500" width="2.140625" style="26" customWidth="1"/>
    <col min="8501" max="8503" width="1.42578125" style="26"/>
    <col min="8504" max="8506" width="1.42578125" style="26" customWidth="1"/>
    <col min="8507" max="8524" width="1.42578125" style="26"/>
    <col min="8525" max="8525" width="4.5703125" style="26" customWidth="1"/>
    <col min="8526" max="8704" width="1.42578125" style="26"/>
    <col min="8705" max="8705" width="0" style="26" hidden="1" customWidth="1"/>
    <col min="8706" max="8736" width="1.42578125" style="26"/>
    <col min="8737" max="8737" width="2.28515625" style="26" customWidth="1"/>
    <col min="8738" max="8738" width="2.5703125" style="26" customWidth="1"/>
    <col min="8739" max="8755" width="1.42578125" style="26"/>
    <col min="8756" max="8756" width="2.140625" style="26" customWidth="1"/>
    <col min="8757" max="8759" width="1.42578125" style="26"/>
    <col min="8760" max="8762" width="1.42578125" style="26" customWidth="1"/>
    <col min="8763" max="8780" width="1.42578125" style="26"/>
    <col min="8781" max="8781" width="4.5703125" style="26" customWidth="1"/>
    <col min="8782" max="8960" width="1.42578125" style="26"/>
    <col min="8961" max="8961" width="0" style="26" hidden="1" customWidth="1"/>
    <col min="8962" max="8992" width="1.42578125" style="26"/>
    <col min="8993" max="8993" width="2.28515625" style="26" customWidth="1"/>
    <col min="8994" max="8994" width="2.5703125" style="26" customWidth="1"/>
    <col min="8995" max="9011" width="1.42578125" style="26"/>
    <col min="9012" max="9012" width="2.140625" style="26" customWidth="1"/>
    <col min="9013" max="9015" width="1.42578125" style="26"/>
    <col min="9016" max="9018" width="1.42578125" style="26" customWidth="1"/>
    <col min="9019" max="9036" width="1.42578125" style="26"/>
    <col min="9037" max="9037" width="4.5703125" style="26" customWidth="1"/>
    <col min="9038" max="9216" width="1.42578125" style="26"/>
    <col min="9217" max="9217" width="0" style="26" hidden="1" customWidth="1"/>
    <col min="9218" max="9248" width="1.42578125" style="26"/>
    <col min="9249" max="9249" width="2.28515625" style="26" customWidth="1"/>
    <col min="9250" max="9250" width="2.5703125" style="26" customWidth="1"/>
    <col min="9251" max="9267" width="1.42578125" style="26"/>
    <col min="9268" max="9268" width="2.140625" style="26" customWidth="1"/>
    <col min="9269" max="9271" width="1.42578125" style="26"/>
    <col min="9272" max="9274" width="1.42578125" style="26" customWidth="1"/>
    <col min="9275" max="9292" width="1.42578125" style="26"/>
    <col min="9293" max="9293" width="4.5703125" style="26" customWidth="1"/>
    <col min="9294" max="9472" width="1.42578125" style="26"/>
    <col min="9473" max="9473" width="0" style="26" hidden="1" customWidth="1"/>
    <col min="9474" max="9504" width="1.42578125" style="26"/>
    <col min="9505" max="9505" width="2.28515625" style="26" customWidth="1"/>
    <col min="9506" max="9506" width="2.5703125" style="26" customWidth="1"/>
    <col min="9507" max="9523" width="1.42578125" style="26"/>
    <col min="9524" max="9524" width="2.140625" style="26" customWidth="1"/>
    <col min="9525" max="9527" width="1.42578125" style="26"/>
    <col min="9528" max="9530" width="1.42578125" style="26" customWidth="1"/>
    <col min="9531" max="9548" width="1.42578125" style="26"/>
    <col min="9549" max="9549" width="4.5703125" style="26" customWidth="1"/>
    <col min="9550" max="9728" width="1.42578125" style="26"/>
    <col min="9729" max="9729" width="0" style="26" hidden="1" customWidth="1"/>
    <col min="9730" max="9760" width="1.42578125" style="26"/>
    <col min="9761" max="9761" width="2.28515625" style="26" customWidth="1"/>
    <col min="9762" max="9762" width="2.5703125" style="26" customWidth="1"/>
    <col min="9763" max="9779" width="1.42578125" style="26"/>
    <col min="9780" max="9780" width="2.140625" style="26" customWidth="1"/>
    <col min="9781" max="9783" width="1.42578125" style="26"/>
    <col min="9784" max="9786" width="1.42578125" style="26" customWidth="1"/>
    <col min="9787" max="9804" width="1.42578125" style="26"/>
    <col min="9805" max="9805" width="4.5703125" style="26" customWidth="1"/>
    <col min="9806" max="9984" width="1.42578125" style="26"/>
    <col min="9985" max="9985" width="0" style="26" hidden="1" customWidth="1"/>
    <col min="9986" max="10016" width="1.42578125" style="26"/>
    <col min="10017" max="10017" width="2.28515625" style="26" customWidth="1"/>
    <col min="10018" max="10018" width="2.5703125" style="26" customWidth="1"/>
    <col min="10019" max="10035" width="1.42578125" style="26"/>
    <col min="10036" max="10036" width="2.140625" style="26" customWidth="1"/>
    <col min="10037" max="10039" width="1.42578125" style="26"/>
    <col min="10040" max="10042" width="1.42578125" style="26" customWidth="1"/>
    <col min="10043" max="10060" width="1.42578125" style="26"/>
    <col min="10061" max="10061" width="4.5703125" style="26" customWidth="1"/>
    <col min="10062" max="10240" width="1.42578125" style="26"/>
    <col min="10241" max="10241" width="0" style="26" hidden="1" customWidth="1"/>
    <col min="10242" max="10272" width="1.42578125" style="26"/>
    <col min="10273" max="10273" width="2.28515625" style="26" customWidth="1"/>
    <col min="10274" max="10274" width="2.5703125" style="26" customWidth="1"/>
    <col min="10275" max="10291" width="1.42578125" style="26"/>
    <col min="10292" max="10292" width="2.140625" style="26" customWidth="1"/>
    <col min="10293" max="10295" width="1.42578125" style="26"/>
    <col min="10296" max="10298" width="1.42578125" style="26" customWidth="1"/>
    <col min="10299" max="10316" width="1.42578125" style="26"/>
    <col min="10317" max="10317" width="4.5703125" style="26" customWidth="1"/>
    <col min="10318" max="10496" width="1.42578125" style="26"/>
    <col min="10497" max="10497" width="0" style="26" hidden="1" customWidth="1"/>
    <col min="10498" max="10528" width="1.42578125" style="26"/>
    <col min="10529" max="10529" width="2.28515625" style="26" customWidth="1"/>
    <col min="10530" max="10530" width="2.5703125" style="26" customWidth="1"/>
    <col min="10531" max="10547" width="1.42578125" style="26"/>
    <col min="10548" max="10548" width="2.140625" style="26" customWidth="1"/>
    <col min="10549" max="10551" width="1.42578125" style="26"/>
    <col min="10552" max="10554" width="1.42578125" style="26" customWidth="1"/>
    <col min="10555" max="10572" width="1.42578125" style="26"/>
    <col min="10573" max="10573" width="4.5703125" style="26" customWidth="1"/>
    <col min="10574" max="10752" width="1.42578125" style="26"/>
    <col min="10753" max="10753" width="0" style="26" hidden="1" customWidth="1"/>
    <col min="10754" max="10784" width="1.42578125" style="26"/>
    <col min="10785" max="10785" width="2.28515625" style="26" customWidth="1"/>
    <col min="10786" max="10786" width="2.5703125" style="26" customWidth="1"/>
    <col min="10787" max="10803" width="1.42578125" style="26"/>
    <col min="10804" max="10804" width="2.140625" style="26" customWidth="1"/>
    <col min="10805" max="10807" width="1.42578125" style="26"/>
    <col min="10808" max="10810" width="1.42578125" style="26" customWidth="1"/>
    <col min="10811" max="10828" width="1.42578125" style="26"/>
    <col min="10829" max="10829" width="4.5703125" style="26" customWidth="1"/>
    <col min="10830" max="11008" width="1.42578125" style="26"/>
    <col min="11009" max="11009" width="0" style="26" hidden="1" customWidth="1"/>
    <col min="11010" max="11040" width="1.42578125" style="26"/>
    <col min="11041" max="11041" width="2.28515625" style="26" customWidth="1"/>
    <col min="11042" max="11042" width="2.5703125" style="26" customWidth="1"/>
    <col min="11043" max="11059" width="1.42578125" style="26"/>
    <col min="11060" max="11060" width="2.140625" style="26" customWidth="1"/>
    <col min="11061" max="11063" width="1.42578125" style="26"/>
    <col min="11064" max="11066" width="1.42578125" style="26" customWidth="1"/>
    <col min="11067" max="11084" width="1.42578125" style="26"/>
    <col min="11085" max="11085" width="4.5703125" style="26" customWidth="1"/>
    <col min="11086" max="11264" width="1.42578125" style="26"/>
    <col min="11265" max="11265" width="0" style="26" hidden="1" customWidth="1"/>
    <col min="11266" max="11296" width="1.42578125" style="26"/>
    <col min="11297" max="11297" width="2.28515625" style="26" customWidth="1"/>
    <col min="11298" max="11298" width="2.5703125" style="26" customWidth="1"/>
    <col min="11299" max="11315" width="1.42578125" style="26"/>
    <col min="11316" max="11316" width="2.140625" style="26" customWidth="1"/>
    <col min="11317" max="11319" width="1.42578125" style="26"/>
    <col min="11320" max="11322" width="1.42578125" style="26" customWidth="1"/>
    <col min="11323" max="11340" width="1.42578125" style="26"/>
    <col min="11341" max="11341" width="4.5703125" style="26" customWidth="1"/>
    <col min="11342" max="11520" width="1.42578125" style="26"/>
    <col min="11521" max="11521" width="0" style="26" hidden="1" customWidth="1"/>
    <col min="11522" max="11552" width="1.42578125" style="26"/>
    <col min="11553" max="11553" width="2.28515625" style="26" customWidth="1"/>
    <col min="11554" max="11554" width="2.5703125" style="26" customWidth="1"/>
    <col min="11555" max="11571" width="1.42578125" style="26"/>
    <col min="11572" max="11572" width="2.140625" style="26" customWidth="1"/>
    <col min="11573" max="11575" width="1.42578125" style="26"/>
    <col min="11576" max="11578" width="1.42578125" style="26" customWidth="1"/>
    <col min="11579" max="11596" width="1.42578125" style="26"/>
    <col min="11597" max="11597" width="4.5703125" style="26" customWidth="1"/>
    <col min="11598" max="11776" width="1.42578125" style="26"/>
    <col min="11777" max="11777" width="0" style="26" hidden="1" customWidth="1"/>
    <col min="11778" max="11808" width="1.42578125" style="26"/>
    <col min="11809" max="11809" width="2.28515625" style="26" customWidth="1"/>
    <col min="11810" max="11810" width="2.5703125" style="26" customWidth="1"/>
    <col min="11811" max="11827" width="1.42578125" style="26"/>
    <col min="11828" max="11828" width="2.140625" style="26" customWidth="1"/>
    <col min="11829" max="11831" width="1.42578125" style="26"/>
    <col min="11832" max="11834" width="1.42578125" style="26" customWidth="1"/>
    <col min="11835" max="11852" width="1.42578125" style="26"/>
    <col min="11853" max="11853" width="4.5703125" style="26" customWidth="1"/>
    <col min="11854" max="12032" width="1.42578125" style="26"/>
    <col min="12033" max="12033" width="0" style="26" hidden="1" customWidth="1"/>
    <col min="12034" max="12064" width="1.42578125" style="26"/>
    <col min="12065" max="12065" width="2.28515625" style="26" customWidth="1"/>
    <col min="12066" max="12066" width="2.5703125" style="26" customWidth="1"/>
    <col min="12067" max="12083" width="1.42578125" style="26"/>
    <col min="12084" max="12084" width="2.140625" style="26" customWidth="1"/>
    <col min="12085" max="12087" width="1.42578125" style="26"/>
    <col min="12088" max="12090" width="1.42578125" style="26" customWidth="1"/>
    <col min="12091" max="12108" width="1.42578125" style="26"/>
    <col min="12109" max="12109" width="4.5703125" style="26" customWidth="1"/>
    <col min="12110" max="12288" width="1.42578125" style="26"/>
    <col min="12289" max="12289" width="0" style="26" hidden="1" customWidth="1"/>
    <col min="12290" max="12320" width="1.42578125" style="26"/>
    <col min="12321" max="12321" width="2.28515625" style="26" customWidth="1"/>
    <col min="12322" max="12322" width="2.5703125" style="26" customWidth="1"/>
    <col min="12323" max="12339" width="1.42578125" style="26"/>
    <col min="12340" max="12340" width="2.140625" style="26" customWidth="1"/>
    <col min="12341" max="12343" width="1.42578125" style="26"/>
    <col min="12344" max="12346" width="1.42578125" style="26" customWidth="1"/>
    <col min="12347" max="12364" width="1.42578125" style="26"/>
    <col min="12365" max="12365" width="4.5703125" style="26" customWidth="1"/>
    <col min="12366" max="12544" width="1.42578125" style="26"/>
    <col min="12545" max="12545" width="0" style="26" hidden="1" customWidth="1"/>
    <col min="12546" max="12576" width="1.42578125" style="26"/>
    <col min="12577" max="12577" width="2.28515625" style="26" customWidth="1"/>
    <col min="12578" max="12578" width="2.5703125" style="26" customWidth="1"/>
    <col min="12579" max="12595" width="1.42578125" style="26"/>
    <col min="12596" max="12596" width="2.140625" style="26" customWidth="1"/>
    <col min="12597" max="12599" width="1.42578125" style="26"/>
    <col min="12600" max="12602" width="1.42578125" style="26" customWidth="1"/>
    <col min="12603" max="12620" width="1.42578125" style="26"/>
    <col min="12621" max="12621" width="4.5703125" style="26" customWidth="1"/>
    <col min="12622" max="12800" width="1.42578125" style="26"/>
    <col min="12801" max="12801" width="0" style="26" hidden="1" customWidth="1"/>
    <col min="12802" max="12832" width="1.42578125" style="26"/>
    <col min="12833" max="12833" width="2.28515625" style="26" customWidth="1"/>
    <col min="12834" max="12834" width="2.5703125" style="26" customWidth="1"/>
    <col min="12835" max="12851" width="1.42578125" style="26"/>
    <col min="12852" max="12852" width="2.140625" style="26" customWidth="1"/>
    <col min="12853" max="12855" width="1.42578125" style="26"/>
    <col min="12856" max="12858" width="1.42578125" style="26" customWidth="1"/>
    <col min="12859" max="12876" width="1.42578125" style="26"/>
    <col min="12877" max="12877" width="4.5703125" style="26" customWidth="1"/>
    <col min="12878" max="13056" width="1.42578125" style="26"/>
    <col min="13057" max="13057" width="0" style="26" hidden="1" customWidth="1"/>
    <col min="13058" max="13088" width="1.42578125" style="26"/>
    <col min="13089" max="13089" width="2.28515625" style="26" customWidth="1"/>
    <col min="13090" max="13090" width="2.5703125" style="26" customWidth="1"/>
    <col min="13091" max="13107" width="1.42578125" style="26"/>
    <col min="13108" max="13108" width="2.140625" style="26" customWidth="1"/>
    <col min="13109" max="13111" width="1.42578125" style="26"/>
    <col min="13112" max="13114" width="1.42578125" style="26" customWidth="1"/>
    <col min="13115" max="13132" width="1.42578125" style="26"/>
    <col min="13133" max="13133" width="4.5703125" style="26" customWidth="1"/>
    <col min="13134" max="13312" width="1.42578125" style="26"/>
    <col min="13313" max="13313" width="0" style="26" hidden="1" customWidth="1"/>
    <col min="13314" max="13344" width="1.42578125" style="26"/>
    <col min="13345" max="13345" width="2.28515625" style="26" customWidth="1"/>
    <col min="13346" max="13346" width="2.5703125" style="26" customWidth="1"/>
    <col min="13347" max="13363" width="1.42578125" style="26"/>
    <col min="13364" max="13364" width="2.140625" style="26" customWidth="1"/>
    <col min="13365" max="13367" width="1.42578125" style="26"/>
    <col min="13368" max="13370" width="1.42578125" style="26" customWidth="1"/>
    <col min="13371" max="13388" width="1.42578125" style="26"/>
    <col min="13389" max="13389" width="4.5703125" style="26" customWidth="1"/>
    <col min="13390" max="13568" width="1.42578125" style="26"/>
    <col min="13569" max="13569" width="0" style="26" hidden="1" customWidth="1"/>
    <col min="13570" max="13600" width="1.42578125" style="26"/>
    <col min="13601" max="13601" width="2.28515625" style="26" customWidth="1"/>
    <col min="13602" max="13602" width="2.5703125" style="26" customWidth="1"/>
    <col min="13603" max="13619" width="1.42578125" style="26"/>
    <col min="13620" max="13620" width="2.140625" style="26" customWidth="1"/>
    <col min="13621" max="13623" width="1.42578125" style="26"/>
    <col min="13624" max="13626" width="1.42578125" style="26" customWidth="1"/>
    <col min="13627" max="13644" width="1.42578125" style="26"/>
    <col min="13645" max="13645" width="4.5703125" style="26" customWidth="1"/>
    <col min="13646" max="13824" width="1.42578125" style="26"/>
    <col min="13825" max="13825" width="0" style="26" hidden="1" customWidth="1"/>
    <col min="13826" max="13856" width="1.42578125" style="26"/>
    <col min="13857" max="13857" width="2.28515625" style="26" customWidth="1"/>
    <col min="13858" max="13858" width="2.5703125" style="26" customWidth="1"/>
    <col min="13859" max="13875" width="1.42578125" style="26"/>
    <col min="13876" max="13876" width="2.140625" style="26" customWidth="1"/>
    <col min="13877" max="13879" width="1.42578125" style="26"/>
    <col min="13880" max="13882" width="1.42578125" style="26" customWidth="1"/>
    <col min="13883" max="13900" width="1.42578125" style="26"/>
    <col min="13901" max="13901" width="4.5703125" style="26" customWidth="1"/>
    <col min="13902" max="14080" width="1.42578125" style="26"/>
    <col min="14081" max="14081" width="0" style="26" hidden="1" customWidth="1"/>
    <col min="14082" max="14112" width="1.42578125" style="26"/>
    <col min="14113" max="14113" width="2.28515625" style="26" customWidth="1"/>
    <col min="14114" max="14114" width="2.5703125" style="26" customWidth="1"/>
    <col min="14115" max="14131" width="1.42578125" style="26"/>
    <col min="14132" max="14132" width="2.140625" style="26" customWidth="1"/>
    <col min="14133" max="14135" width="1.42578125" style="26"/>
    <col min="14136" max="14138" width="1.42578125" style="26" customWidth="1"/>
    <col min="14139" max="14156" width="1.42578125" style="26"/>
    <col min="14157" max="14157" width="4.5703125" style="26" customWidth="1"/>
    <col min="14158" max="14336" width="1.42578125" style="26"/>
    <col min="14337" max="14337" width="0" style="26" hidden="1" customWidth="1"/>
    <col min="14338" max="14368" width="1.42578125" style="26"/>
    <col min="14369" max="14369" width="2.28515625" style="26" customWidth="1"/>
    <col min="14370" max="14370" width="2.5703125" style="26" customWidth="1"/>
    <col min="14371" max="14387" width="1.42578125" style="26"/>
    <col min="14388" max="14388" width="2.140625" style="26" customWidth="1"/>
    <col min="14389" max="14391" width="1.42578125" style="26"/>
    <col min="14392" max="14394" width="1.42578125" style="26" customWidth="1"/>
    <col min="14395" max="14412" width="1.42578125" style="26"/>
    <col min="14413" max="14413" width="4.5703125" style="26" customWidth="1"/>
    <col min="14414" max="14592" width="1.42578125" style="26"/>
    <col min="14593" max="14593" width="0" style="26" hidden="1" customWidth="1"/>
    <col min="14594" max="14624" width="1.42578125" style="26"/>
    <col min="14625" max="14625" width="2.28515625" style="26" customWidth="1"/>
    <col min="14626" max="14626" width="2.5703125" style="26" customWidth="1"/>
    <col min="14627" max="14643" width="1.42578125" style="26"/>
    <col min="14644" max="14644" width="2.140625" style="26" customWidth="1"/>
    <col min="14645" max="14647" width="1.42578125" style="26"/>
    <col min="14648" max="14650" width="1.42578125" style="26" customWidth="1"/>
    <col min="14651" max="14668" width="1.42578125" style="26"/>
    <col min="14669" max="14669" width="4.5703125" style="26" customWidth="1"/>
    <col min="14670" max="14848" width="1.42578125" style="26"/>
    <col min="14849" max="14849" width="0" style="26" hidden="1" customWidth="1"/>
    <col min="14850" max="14880" width="1.42578125" style="26"/>
    <col min="14881" max="14881" width="2.28515625" style="26" customWidth="1"/>
    <col min="14882" max="14882" width="2.5703125" style="26" customWidth="1"/>
    <col min="14883" max="14899" width="1.42578125" style="26"/>
    <col min="14900" max="14900" width="2.140625" style="26" customWidth="1"/>
    <col min="14901" max="14903" width="1.42578125" style="26"/>
    <col min="14904" max="14906" width="1.42578125" style="26" customWidth="1"/>
    <col min="14907" max="14924" width="1.42578125" style="26"/>
    <col min="14925" max="14925" width="4.5703125" style="26" customWidth="1"/>
    <col min="14926" max="15104" width="1.42578125" style="26"/>
    <col min="15105" max="15105" width="0" style="26" hidden="1" customWidth="1"/>
    <col min="15106" max="15136" width="1.42578125" style="26"/>
    <col min="15137" max="15137" width="2.28515625" style="26" customWidth="1"/>
    <col min="15138" max="15138" width="2.5703125" style="26" customWidth="1"/>
    <col min="15139" max="15155" width="1.42578125" style="26"/>
    <col min="15156" max="15156" width="2.140625" style="26" customWidth="1"/>
    <col min="15157" max="15159" width="1.42578125" style="26"/>
    <col min="15160" max="15162" width="1.42578125" style="26" customWidth="1"/>
    <col min="15163" max="15180" width="1.42578125" style="26"/>
    <col min="15181" max="15181" width="4.5703125" style="26" customWidth="1"/>
    <col min="15182" max="15360" width="1.42578125" style="26"/>
    <col min="15361" max="15361" width="0" style="26" hidden="1" customWidth="1"/>
    <col min="15362" max="15392" width="1.42578125" style="26"/>
    <col min="15393" max="15393" width="2.28515625" style="26" customWidth="1"/>
    <col min="15394" max="15394" width="2.5703125" style="26" customWidth="1"/>
    <col min="15395" max="15411" width="1.42578125" style="26"/>
    <col min="15412" max="15412" width="2.140625" style="26" customWidth="1"/>
    <col min="15413" max="15415" width="1.42578125" style="26"/>
    <col min="15416" max="15418" width="1.42578125" style="26" customWidth="1"/>
    <col min="15419" max="15436" width="1.42578125" style="26"/>
    <col min="15437" max="15437" width="4.5703125" style="26" customWidth="1"/>
    <col min="15438" max="15616" width="1.42578125" style="26"/>
    <col min="15617" max="15617" width="0" style="26" hidden="1" customWidth="1"/>
    <col min="15618" max="15648" width="1.42578125" style="26"/>
    <col min="15649" max="15649" width="2.28515625" style="26" customWidth="1"/>
    <col min="15650" max="15650" width="2.5703125" style="26" customWidth="1"/>
    <col min="15651" max="15667" width="1.42578125" style="26"/>
    <col min="15668" max="15668" width="2.140625" style="26" customWidth="1"/>
    <col min="15669" max="15671" width="1.42578125" style="26"/>
    <col min="15672" max="15674" width="1.42578125" style="26" customWidth="1"/>
    <col min="15675" max="15692" width="1.42578125" style="26"/>
    <col min="15693" max="15693" width="4.5703125" style="26" customWidth="1"/>
    <col min="15694" max="15872" width="1.42578125" style="26"/>
    <col min="15873" max="15873" width="0" style="26" hidden="1" customWidth="1"/>
    <col min="15874" max="15904" width="1.42578125" style="26"/>
    <col min="15905" max="15905" width="2.28515625" style="26" customWidth="1"/>
    <col min="15906" max="15906" width="2.5703125" style="26" customWidth="1"/>
    <col min="15907" max="15923" width="1.42578125" style="26"/>
    <col min="15924" max="15924" width="2.140625" style="26" customWidth="1"/>
    <col min="15925" max="15927" width="1.42578125" style="26"/>
    <col min="15928" max="15930" width="1.42578125" style="26" customWidth="1"/>
    <col min="15931" max="15948" width="1.42578125" style="26"/>
    <col min="15949" max="15949" width="4.5703125" style="26" customWidth="1"/>
    <col min="15950" max="16128" width="1.42578125" style="26"/>
    <col min="16129" max="16129" width="0" style="26" hidden="1" customWidth="1"/>
    <col min="16130" max="16160" width="1.42578125" style="26"/>
    <col min="16161" max="16161" width="2.28515625" style="26" customWidth="1"/>
    <col min="16162" max="16162" width="2.5703125" style="26" customWidth="1"/>
    <col min="16163" max="16179" width="1.42578125" style="26"/>
    <col min="16180" max="16180" width="2.140625" style="26" customWidth="1"/>
    <col min="16181" max="16183" width="1.42578125" style="26"/>
    <col min="16184" max="16186" width="1.42578125" style="26" customWidth="1"/>
    <col min="16187" max="16204" width="1.42578125" style="26"/>
    <col min="16205" max="16205" width="4.5703125" style="26" customWidth="1"/>
    <col min="16206" max="16384" width="1.42578125" style="26"/>
  </cols>
  <sheetData>
    <row r="1" spans="1:96" ht="7.5" customHeight="1" thickBot="1">
      <c r="A1" s="23"/>
      <c r="B1" s="24"/>
      <c r="C1" s="429" t="s">
        <v>38</v>
      </c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Y1" s="429"/>
      <c r="Z1" s="429"/>
      <c r="AA1" s="25"/>
      <c r="AB1" s="25"/>
      <c r="AC1" s="25"/>
      <c r="AD1" s="25"/>
      <c r="AE1" s="25"/>
      <c r="AF1" s="24"/>
      <c r="AG1" s="24"/>
      <c r="AH1" s="24"/>
      <c r="AI1" s="24"/>
      <c r="AJ1" s="24"/>
      <c r="AK1" s="24"/>
      <c r="AL1" s="24"/>
      <c r="AM1" s="430" t="s">
        <v>39</v>
      </c>
      <c r="AN1" s="430"/>
      <c r="AO1" s="430"/>
      <c r="AP1" s="430"/>
      <c r="AQ1" s="430"/>
      <c r="AR1" s="430"/>
      <c r="AS1" s="430"/>
      <c r="AT1" s="430"/>
      <c r="AU1" s="430"/>
      <c r="AV1" s="430"/>
      <c r="AW1" s="430"/>
      <c r="AX1" s="430"/>
      <c r="AY1" s="430"/>
      <c r="AZ1" s="430"/>
      <c r="BA1" s="430"/>
      <c r="BB1" s="430"/>
      <c r="BC1" s="430"/>
      <c r="BD1" s="430"/>
      <c r="BE1" s="430"/>
      <c r="BF1" s="430"/>
      <c r="BG1" s="430"/>
      <c r="BH1" s="430"/>
      <c r="BI1" s="430"/>
      <c r="BJ1" s="430"/>
      <c r="BK1" s="430"/>
      <c r="BL1" s="430"/>
      <c r="BM1" s="430"/>
      <c r="BN1" s="430"/>
      <c r="BO1" s="430"/>
      <c r="BP1" s="23"/>
    </row>
    <row r="2" spans="1:96" ht="7.5" customHeight="1">
      <c r="A2" s="23"/>
      <c r="B2" s="24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Y2" s="429"/>
      <c r="Z2" s="429"/>
      <c r="AA2" s="25"/>
      <c r="AB2" s="25"/>
      <c r="AC2" s="25"/>
      <c r="AD2" s="25"/>
      <c r="AE2" s="25"/>
      <c r="AF2" s="24"/>
      <c r="AG2" s="24"/>
      <c r="AH2" s="24"/>
      <c r="AI2" s="24"/>
      <c r="AJ2" s="24"/>
      <c r="AK2" s="24"/>
      <c r="AL2" s="24"/>
      <c r="AM2" s="430"/>
      <c r="AN2" s="430"/>
      <c r="AO2" s="430"/>
      <c r="AP2" s="430"/>
      <c r="AQ2" s="430"/>
      <c r="AR2" s="430"/>
      <c r="AS2" s="430"/>
      <c r="AT2" s="430"/>
      <c r="AU2" s="430"/>
      <c r="AV2" s="430"/>
      <c r="AW2" s="430"/>
      <c r="AX2" s="430"/>
      <c r="AY2" s="430"/>
      <c r="AZ2" s="430"/>
      <c r="BA2" s="430"/>
      <c r="BB2" s="430"/>
      <c r="BC2" s="430"/>
      <c r="BD2" s="430"/>
      <c r="BE2" s="430"/>
      <c r="BF2" s="430"/>
      <c r="BG2" s="430"/>
      <c r="BH2" s="430"/>
      <c r="BI2" s="430"/>
      <c r="BJ2" s="430"/>
      <c r="BK2" s="430"/>
      <c r="BL2" s="430"/>
      <c r="BM2" s="430"/>
      <c r="BN2" s="430"/>
      <c r="BO2" s="430"/>
      <c r="BP2" s="23"/>
      <c r="BR2" s="431">
        <v>17</v>
      </c>
      <c r="BS2" s="405"/>
      <c r="BT2" s="405"/>
      <c r="BU2" s="405"/>
      <c r="BV2" s="405"/>
      <c r="BW2" s="405"/>
      <c r="BX2" s="405"/>
      <c r="BY2" s="405"/>
      <c r="BZ2" s="405"/>
      <c r="CA2" s="405"/>
      <c r="CB2" s="405"/>
      <c r="CC2" s="406"/>
    </row>
    <row r="3" spans="1:96" ht="7.5" customHeight="1" thickBot="1">
      <c r="A3" s="23"/>
      <c r="B3" s="24"/>
      <c r="C3" s="432" t="s">
        <v>40</v>
      </c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25"/>
      <c r="AB3" s="25"/>
      <c r="AC3" s="25"/>
      <c r="AD3" s="25"/>
      <c r="AE3" s="25"/>
      <c r="AF3" s="24"/>
      <c r="AG3" s="24"/>
      <c r="AH3" s="24"/>
      <c r="AI3" s="24"/>
      <c r="AJ3" s="24"/>
      <c r="AK3" s="24"/>
      <c r="AL3" s="24"/>
      <c r="AM3" s="430"/>
      <c r="AN3" s="430"/>
      <c r="AO3" s="430"/>
      <c r="AP3" s="430"/>
      <c r="AQ3" s="430"/>
      <c r="AR3" s="430"/>
      <c r="AS3" s="430"/>
      <c r="AT3" s="430"/>
      <c r="AU3" s="430"/>
      <c r="AV3" s="430"/>
      <c r="AW3" s="430"/>
      <c r="AX3" s="430"/>
      <c r="AY3" s="430"/>
      <c r="AZ3" s="430"/>
      <c r="BA3" s="430"/>
      <c r="BB3" s="430"/>
      <c r="BC3" s="430"/>
      <c r="BD3" s="430"/>
      <c r="BE3" s="430"/>
      <c r="BF3" s="430"/>
      <c r="BG3" s="430"/>
      <c r="BH3" s="430"/>
      <c r="BI3" s="430"/>
      <c r="BJ3" s="430"/>
      <c r="BK3" s="430"/>
      <c r="BL3" s="430"/>
      <c r="BM3" s="430"/>
      <c r="BN3" s="430"/>
      <c r="BO3" s="430"/>
      <c r="BP3" s="23"/>
      <c r="BR3" s="407"/>
      <c r="BS3" s="408"/>
      <c r="BT3" s="408"/>
      <c r="BU3" s="408"/>
      <c r="BV3" s="408"/>
      <c r="BW3" s="408"/>
      <c r="BX3" s="408"/>
      <c r="BY3" s="408"/>
      <c r="BZ3" s="408"/>
      <c r="CA3" s="408"/>
      <c r="CB3" s="408"/>
      <c r="CC3" s="409"/>
    </row>
    <row r="4" spans="1:96" ht="7.5" customHeight="1" thickBot="1">
      <c r="A4" s="23"/>
      <c r="B4" s="24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27"/>
      <c r="AB4" s="27"/>
      <c r="AC4" s="27"/>
      <c r="AD4" s="27"/>
      <c r="AE4" s="27"/>
      <c r="AF4" s="24"/>
      <c r="AG4" s="24"/>
      <c r="AH4" s="24"/>
      <c r="AI4" s="24"/>
      <c r="AJ4" s="24"/>
      <c r="AK4" s="24"/>
      <c r="AL4" s="24"/>
      <c r="AM4" s="434" t="s">
        <v>41</v>
      </c>
      <c r="AN4" s="434"/>
      <c r="AO4" s="434"/>
      <c r="AP4" s="434"/>
      <c r="AQ4" s="434"/>
      <c r="AR4" s="434"/>
      <c r="AS4" s="434"/>
      <c r="AT4" s="434"/>
      <c r="AU4" s="434"/>
      <c r="AV4" s="434"/>
      <c r="AW4" s="434"/>
      <c r="AX4" s="434"/>
      <c r="AY4" s="434"/>
      <c r="AZ4" s="434"/>
      <c r="BA4" s="434"/>
      <c r="BB4" s="434"/>
      <c r="BC4" s="434"/>
      <c r="BD4" s="434"/>
      <c r="BE4" s="434"/>
      <c r="BF4" s="434"/>
      <c r="BG4" s="434"/>
      <c r="BH4" s="434"/>
      <c r="BI4" s="434"/>
      <c r="BJ4" s="434"/>
      <c r="BK4" s="434"/>
      <c r="BL4" s="434"/>
      <c r="BM4" s="434"/>
      <c r="BN4" s="434"/>
      <c r="BO4" s="434"/>
      <c r="BP4" s="23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</row>
    <row r="5" spans="1:96" ht="7.5" customHeight="1">
      <c r="A5" s="23"/>
      <c r="B5" s="24"/>
      <c r="C5" s="29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1"/>
      <c r="AA5" s="32"/>
      <c r="AB5" s="32"/>
      <c r="AC5" s="32"/>
      <c r="AD5" s="32"/>
      <c r="AE5" s="32"/>
      <c r="AF5" s="32"/>
      <c r="AG5" s="24"/>
      <c r="AH5" s="24"/>
      <c r="AI5" s="24"/>
      <c r="AJ5" s="24"/>
      <c r="AK5" s="24"/>
      <c r="AL5" s="2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4"/>
      <c r="BH5" s="434"/>
      <c r="BI5" s="434"/>
      <c r="BJ5" s="434"/>
      <c r="BK5" s="434"/>
      <c r="BL5" s="434"/>
      <c r="BM5" s="434"/>
      <c r="BN5" s="434"/>
      <c r="BO5" s="434"/>
      <c r="BP5" s="23"/>
      <c r="BR5" s="404" t="str">
        <f>LOOKUP(BR2,'BASE DONNE INICIAL'!A:A,'BASE DONNE INICIAL'!X:X)</f>
        <v>قويدر</v>
      </c>
      <c r="BS5" s="405"/>
      <c r="BT5" s="405"/>
      <c r="BU5" s="405"/>
      <c r="BV5" s="405"/>
      <c r="BW5" s="405"/>
      <c r="BX5" s="405"/>
      <c r="BY5" s="405"/>
      <c r="BZ5" s="405"/>
      <c r="CA5" s="405"/>
      <c r="CB5" s="405"/>
      <c r="CC5" s="406"/>
    </row>
    <row r="6" spans="1:96" ht="7.5" customHeight="1" thickBot="1">
      <c r="A6" s="23"/>
      <c r="B6" s="24"/>
      <c r="C6" s="435" t="s">
        <v>42</v>
      </c>
      <c r="D6" s="436"/>
      <c r="E6" s="436"/>
      <c r="F6" s="436"/>
      <c r="G6" s="436"/>
      <c r="H6" s="422"/>
      <c r="I6" s="422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37" t="s">
        <v>43</v>
      </c>
      <c r="X6" s="437"/>
      <c r="Y6" s="437"/>
      <c r="Z6" s="438"/>
      <c r="AA6" s="33"/>
      <c r="AB6" s="33"/>
      <c r="AC6" s="33"/>
      <c r="AD6" s="33"/>
      <c r="AE6" s="32"/>
      <c r="AF6" s="32"/>
      <c r="AG6" s="24"/>
      <c r="AH6" s="24"/>
      <c r="AI6" s="24"/>
      <c r="AJ6" s="24"/>
      <c r="AK6" s="24"/>
      <c r="AL6" s="24"/>
      <c r="AM6" s="434" t="s">
        <v>44</v>
      </c>
      <c r="AN6" s="434"/>
      <c r="AO6" s="434"/>
      <c r="AP6" s="434"/>
      <c r="AQ6" s="434"/>
      <c r="AR6" s="434"/>
      <c r="AS6" s="434"/>
      <c r="AT6" s="434"/>
      <c r="AU6" s="434"/>
      <c r="AV6" s="434"/>
      <c r="AW6" s="434"/>
      <c r="AX6" s="434"/>
      <c r="AY6" s="434"/>
      <c r="AZ6" s="434"/>
      <c r="BA6" s="434"/>
      <c r="BB6" s="434"/>
      <c r="BC6" s="434"/>
      <c r="BD6" s="434"/>
      <c r="BE6" s="434"/>
      <c r="BF6" s="434"/>
      <c r="BG6" s="434"/>
      <c r="BH6" s="434"/>
      <c r="BI6" s="434"/>
      <c r="BJ6" s="434"/>
      <c r="BK6" s="434"/>
      <c r="BL6" s="434"/>
      <c r="BM6" s="434"/>
      <c r="BN6" s="434"/>
      <c r="BO6" s="434"/>
      <c r="BP6" s="23"/>
      <c r="BR6" s="407"/>
      <c r="BS6" s="408"/>
      <c r="BT6" s="408"/>
      <c r="BU6" s="408"/>
      <c r="BV6" s="408"/>
      <c r="BW6" s="408"/>
      <c r="BX6" s="408"/>
      <c r="BY6" s="408"/>
      <c r="BZ6" s="408"/>
      <c r="CA6" s="408"/>
      <c r="CB6" s="408"/>
      <c r="CC6" s="409"/>
    </row>
    <row r="7" spans="1:96" ht="7.5" customHeight="1">
      <c r="A7" s="23"/>
      <c r="B7" s="24"/>
      <c r="C7" s="435"/>
      <c r="D7" s="436"/>
      <c r="E7" s="436"/>
      <c r="F7" s="436"/>
      <c r="G7" s="436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37"/>
      <c r="X7" s="437"/>
      <c r="Y7" s="437"/>
      <c r="Z7" s="438"/>
      <c r="AA7" s="33"/>
      <c r="AB7" s="33"/>
      <c r="AC7" s="33"/>
      <c r="AD7" s="33"/>
      <c r="AE7" s="32"/>
      <c r="AF7" s="32"/>
      <c r="AG7" s="24"/>
      <c r="AH7" s="24"/>
      <c r="AI7" s="24"/>
      <c r="AJ7" s="24"/>
      <c r="AK7" s="24"/>
      <c r="AL7" s="2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434"/>
      <c r="AZ7" s="434"/>
      <c r="BA7" s="434"/>
      <c r="BB7" s="434"/>
      <c r="BC7" s="434"/>
      <c r="BD7" s="434"/>
      <c r="BE7" s="434"/>
      <c r="BF7" s="434"/>
      <c r="BG7" s="434"/>
      <c r="BH7" s="434"/>
      <c r="BI7" s="434"/>
      <c r="BJ7" s="434"/>
      <c r="BK7" s="434"/>
      <c r="BL7" s="434"/>
      <c r="BM7" s="434"/>
      <c r="BN7" s="434"/>
      <c r="BO7" s="434"/>
      <c r="BP7" s="23"/>
      <c r="BR7" s="404" t="str">
        <f>LOOKUP(BR2,'BASE DONNE INICIAL'!A:A,'BASE DONNE INICIAL'!Z:Z)</f>
        <v>بن نافع</v>
      </c>
      <c r="BS7" s="405"/>
      <c r="BT7" s="405"/>
      <c r="BU7" s="405"/>
      <c r="BV7" s="405"/>
      <c r="BW7" s="405"/>
      <c r="BX7" s="405"/>
      <c r="BY7" s="405"/>
      <c r="BZ7" s="405"/>
      <c r="CA7" s="405"/>
      <c r="CB7" s="405"/>
      <c r="CC7" s="406"/>
    </row>
    <row r="8" spans="1:96" ht="7.5" customHeight="1" thickBot="1">
      <c r="A8" s="23"/>
      <c r="B8" s="24"/>
      <c r="C8" s="410" t="s">
        <v>45</v>
      </c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2"/>
      <c r="P8" s="412"/>
      <c r="Q8" s="412"/>
      <c r="R8" s="412"/>
      <c r="S8" s="412"/>
      <c r="T8" s="412"/>
      <c r="U8" s="414" t="s">
        <v>46</v>
      </c>
      <c r="V8" s="414"/>
      <c r="W8" s="414"/>
      <c r="X8" s="414"/>
      <c r="Y8" s="414"/>
      <c r="Z8" s="415"/>
      <c r="AA8" s="33"/>
      <c r="AB8" s="33"/>
      <c r="AC8" s="33"/>
      <c r="AD8" s="33"/>
      <c r="AE8" s="32"/>
      <c r="AF8" s="32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34"/>
      <c r="AW8" s="34"/>
      <c r="AX8" s="34"/>
      <c r="AY8" s="34"/>
      <c r="AZ8" s="34"/>
      <c r="BA8" s="34"/>
      <c r="BB8" s="34"/>
      <c r="BC8" s="34"/>
      <c r="BD8" s="3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3"/>
      <c r="BR8" s="407"/>
      <c r="BS8" s="408"/>
      <c r="BT8" s="408"/>
      <c r="BU8" s="408"/>
      <c r="BV8" s="408"/>
      <c r="BW8" s="408"/>
      <c r="BX8" s="408"/>
      <c r="BY8" s="408"/>
      <c r="BZ8" s="408"/>
      <c r="CA8" s="408"/>
      <c r="CB8" s="408"/>
      <c r="CC8" s="409"/>
      <c r="CH8" s="663">
        <v>16</v>
      </c>
    </row>
    <row r="9" spans="1:96" ht="7.5" customHeight="1">
      <c r="A9" s="23"/>
      <c r="B9" s="24"/>
      <c r="C9" s="410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13"/>
      <c r="P9" s="413"/>
      <c r="Q9" s="413"/>
      <c r="R9" s="413"/>
      <c r="S9" s="413"/>
      <c r="T9" s="413"/>
      <c r="U9" s="414"/>
      <c r="V9" s="414"/>
      <c r="W9" s="414"/>
      <c r="X9" s="414"/>
      <c r="Y9" s="414"/>
      <c r="Z9" s="415"/>
      <c r="AA9" s="33"/>
      <c r="AB9" s="33"/>
      <c r="AC9" s="33"/>
      <c r="AD9" s="33"/>
      <c r="AE9" s="32"/>
      <c r="AF9" s="32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3"/>
      <c r="BR9" s="416">
        <f>LOOKUP(BR2,'BASE DONNE INICIAL'!A:A,'BASE DONNE INICIAL'!U:U)</f>
        <v>8100100250</v>
      </c>
      <c r="BS9" s="417"/>
      <c r="BT9" s="417"/>
      <c r="BU9" s="417"/>
      <c r="BV9" s="417"/>
      <c r="BW9" s="417"/>
      <c r="BX9" s="417"/>
      <c r="BY9" s="417"/>
      <c r="BZ9" s="417"/>
      <c r="CA9" s="417"/>
      <c r="CB9" s="417"/>
      <c r="CC9" s="418"/>
      <c r="CH9" s="663"/>
      <c r="CI9" s="662" t="s">
        <v>156</v>
      </c>
      <c r="CJ9" s="662"/>
      <c r="CK9" s="662"/>
      <c r="CL9" s="662"/>
      <c r="CM9" s="662"/>
      <c r="CN9" s="662"/>
      <c r="CO9" s="662"/>
      <c r="CP9" s="662"/>
      <c r="CQ9" s="662"/>
    </row>
    <row r="10" spans="1:96" ht="7.5" customHeight="1" thickBot="1">
      <c r="A10" s="23"/>
      <c r="B10" s="24"/>
      <c r="C10" s="35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2"/>
      <c r="X10" s="422"/>
      <c r="Y10" s="422"/>
      <c r="Z10" s="36"/>
      <c r="AA10" s="33"/>
      <c r="AB10" s="33"/>
      <c r="AC10" s="33"/>
      <c r="AD10" s="32"/>
      <c r="AE10" s="32"/>
      <c r="AF10" s="32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3"/>
      <c r="BR10" s="419"/>
      <c r="BS10" s="420"/>
      <c r="BT10" s="420"/>
      <c r="BU10" s="420"/>
      <c r="BV10" s="420"/>
      <c r="BW10" s="420"/>
      <c r="BX10" s="420"/>
      <c r="BY10" s="420"/>
      <c r="BZ10" s="420"/>
      <c r="CA10" s="420"/>
      <c r="CB10" s="420"/>
      <c r="CC10" s="421"/>
      <c r="CH10" s="663"/>
      <c r="CI10" s="662"/>
      <c r="CJ10" s="662"/>
      <c r="CK10" s="662"/>
      <c r="CL10" s="662"/>
      <c r="CM10" s="662"/>
      <c r="CN10" s="662"/>
      <c r="CO10" s="662"/>
      <c r="CP10" s="662"/>
      <c r="CQ10" s="662"/>
    </row>
    <row r="11" spans="1:96" ht="7.5" customHeight="1">
      <c r="A11" s="23"/>
      <c r="B11" s="24"/>
      <c r="C11" s="35"/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36"/>
      <c r="AA11" s="33"/>
      <c r="AB11" s="33"/>
      <c r="AC11" s="33"/>
      <c r="AD11" s="32"/>
      <c r="AE11" s="32"/>
      <c r="AF11" s="32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3"/>
      <c r="BR11" s="423">
        <f>LOOKUP(BR2,'BASE DONNE INICIAL'!A:A,'BASE DONNE INICIAL'!T:T)</f>
        <v>43117</v>
      </c>
      <c r="BS11" s="424"/>
      <c r="BT11" s="424"/>
      <c r="BU11" s="424"/>
      <c r="BV11" s="424"/>
      <c r="BW11" s="424"/>
      <c r="BX11" s="424"/>
      <c r="BY11" s="424"/>
      <c r="BZ11" s="424"/>
      <c r="CA11" s="424"/>
      <c r="CB11" s="424"/>
      <c r="CC11" s="425"/>
      <c r="CD11" s="658">
        <f>ROUND(CH8*1.75,2)/100</f>
        <v>0.28000000000000003</v>
      </c>
      <c r="CG11" s="677" t="s">
        <v>155</v>
      </c>
      <c r="CH11" s="677"/>
      <c r="CI11" s="677"/>
      <c r="CJ11" s="677"/>
      <c r="CK11" s="677"/>
      <c r="CL11" s="677"/>
      <c r="CM11" s="677"/>
      <c r="CN11" s="677"/>
      <c r="CO11" s="677"/>
      <c r="CP11" s="677"/>
      <c r="CQ11" s="677"/>
      <c r="CR11" s="677"/>
    </row>
    <row r="12" spans="1:96" ht="7.5" customHeight="1" thickBot="1">
      <c r="A12" s="23"/>
      <c r="B12" s="24"/>
      <c r="C12" s="35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7"/>
      <c r="AA12" s="32"/>
      <c r="AB12" s="32"/>
      <c r="AC12" s="32"/>
      <c r="AD12" s="32"/>
      <c r="AE12" s="32"/>
      <c r="AF12" s="32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3"/>
      <c r="BR12" s="426"/>
      <c r="BS12" s="427"/>
      <c r="BT12" s="427"/>
      <c r="BU12" s="427"/>
      <c r="BV12" s="427"/>
      <c r="BW12" s="427"/>
      <c r="BX12" s="427"/>
      <c r="BY12" s="427"/>
      <c r="BZ12" s="427"/>
      <c r="CA12" s="427"/>
      <c r="CB12" s="427"/>
      <c r="CC12" s="428"/>
      <c r="CD12" s="658"/>
      <c r="CG12" s="677"/>
      <c r="CH12" s="677"/>
      <c r="CI12" s="677"/>
      <c r="CJ12" s="677"/>
      <c r="CK12" s="677"/>
      <c r="CL12" s="677"/>
      <c r="CM12" s="677"/>
      <c r="CN12" s="677"/>
      <c r="CO12" s="677"/>
      <c r="CP12" s="677"/>
      <c r="CQ12" s="677"/>
      <c r="CR12" s="677"/>
    </row>
    <row r="13" spans="1:96" ht="7.5" customHeight="1">
      <c r="A13" s="23"/>
      <c r="B13" s="24"/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40"/>
      <c r="AA13" s="32"/>
      <c r="AB13" s="32"/>
      <c r="AC13" s="32"/>
      <c r="AD13" s="32"/>
      <c r="AE13" s="32"/>
      <c r="AF13" s="32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3"/>
      <c r="BR13" s="439" t="str">
        <f>LOOKUP(BR2,'BASE DONNE INICIAL'!A:A,'BASE DONNE INICIAL'!W:W)</f>
        <v>ولاية ........  بلدية  ,,,,,,,,,,,,</v>
      </c>
      <c r="BS13" s="440"/>
      <c r="BT13" s="440"/>
      <c r="BU13" s="440"/>
      <c r="BV13" s="440"/>
      <c r="BW13" s="440"/>
      <c r="BX13" s="440"/>
      <c r="BY13" s="440"/>
      <c r="BZ13" s="440"/>
      <c r="CA13" s="440"/>
      <c r="CB13" s="440"/>
      <c r="CC13" s="441"/>
      <c r="CD13" s="657">
        <f>LOOKUP(BR2,'BASE DONNE INICIAL'!A:A,'BASE DONNE INICIAL'!AN:AN)+LOOKUP(BR2,'BASE DONNE INICIAL'!A:A,'BASE DONNE INICIAL'!AO:AO)</f>
        <v>32625</v>
      </c>
      <c r="CG13" s="677"/>
      <c r="CH13" s="677"/>
      <c r="CI13" s="677"/>
      <c r="CJ13" s="677"/>
      <c r="CK13" s="677"/>
      <c r="CL13" s="677"/>
      <c r="CM13" s="677"/>
      <c r="CN13" s="677"/>
      <c r="CO13" s="677"/>
      <c r="CP13" s="677"/>
      <c r="CQ13" s="677"/>
      <c r="CR13" s="677"/>
    </row>
    <row r="14" spans="1:96" ht="7.5" customHeight="1" thickBot="1">
      <c r="A14" s="23"/>
      <c r="B14" s="24"/>
      <c r="C14" s="445" t="s">
        <v>47</v>
      </c>
      <c r="D14" s="445"/>
      <c r="E14" s="445"/>
      <c r="F14" s="445"/>
      <c r="G14" s="445"/>
      <c r="H14" s="445"/>
      <c r="I14" s="445"/>
      <c r="J14" s="445"/>
      <c r="K14" s="445"/>
      <c r="L14" s="445"/>
      <c r="M14" s="445"/>
      <c r="N14" s="445"/>
      <c r="O14" s="445"/>
      <c r="P14" s="445"/>
      <c r="Q14" s="445"/>
      <c r="R14" s="445"/>
      <c r="S14" s="445"/>
      <c r="T14" s="445"/>
      <c r="U14" s="445"/>
      <c r="V14" s="445"/>
      <c r="W14" s="445"/>
      <c r="X14" s="445"/>
      <c r="Y14" s="445"/>
      <c r="Z14" s="445"/>
      <c r="AA14" s="445"/>
      <c r="AB14" s="445"/>
      <c r="AC14" s="445"/>
      <c r="AD14" s="445"/>
      <c r="AE14" s="445"/>
      <c r="AF14" s="445"/>
      <c r="AG14" s="445"/>
      <c r="AH14" s="445"/>
      <c r="AI14" s="445"/>
      <c r="AJ14" s="445"/>
      <c r="AK14" s="445"/>
      <c r="AL14" s="445"/>
      <c r="AM14" s="445"/>
      <c r="AN14" s="445"/>
      <c r="AO14" s="445"/>
      <c r="AP14" s="445"/>
      <c r="AQ14" s="445"/>
      <c r="AR14" s="445"/>
      <c r="AS14" s="445"/>
      <c r="AT14" s="445"/>
      <c r="AU14" s="445"/>
      <c r="AV14" s="445"/>
      <c r="AW14" s="445"/>
      <c r="AX14" s="445"/>
      <c r="AY14" s="445"/>
      <c r="AZ14" s="445"/>
      <c r="BA14" s="445"/>
      <c r="BB14" s="445"/>
      <c r="BC14" s="445"/>
      <c r="BD14" s="445"/>
      <c r="BE14" s="445"/>
      <c r="BF14" s="445"/>
      <c r="BG14" s="445"/>
      <c r="BH14" s="445"/>
      <c r="BI14" s="445"/>
      <c r="BJ14" s="445"/>
      <c r="BK14" s="445"/>
      <c r="BL14" s="445"/>
      <c r="BM14" s="445"/>
      <c r="BN14" s="445"/>
      <c r="BO14" s="445"/>
      <c r="BP14" s="23"/>
      <c r="BR14" s="442"/>
      <c r="BS14" s="443"/>
      <c r="BT14" s="443"/>
      <c r="BU14" s="443"/>
      <c r="BV14" s="443"/>
      <c r="BW14" s="443"/>
      <c r="BX14" s="443"/>
      <c r="BY14" s="443"/>
      <c r="BZ14" s="443"/>
      <c r="CA14" s="443"/>
      <c r="CB14" s="443"/>
      <c r="CC14" s="444"/>
      <c r="CD14" s="657"/>
      <c r="CG14" s="678"/>
      <c r="CH14" s="678"/>
      <c r="CI14" s="678"/>
      <c r="CJ14" s="678"/>
      <c r="CK14" s="678"/>
      <c r="CL14" s="678"/>
      <c r="CM14" s="678"/>
      <c r="CN14" s="678"/>
      <c r="CO14" s="678"/>
      <c r="CP14" s="678"/>
      <c r="CQ14" s="678"/>
      <c r="CR14" s="678"/>
    </row>
    <row r="15" spans="1:96" ht="7.5" customHeight="1">
      <c r="A15" s="23"/>
      <c r="B15" s="24"/>
      <c r="C15" s="445"/>
      <c r="D15" s="445"/>
      <c r="E15" s="445"/>
      <c r="F15" s="445"/>
      <c r="G15" s="445"/>
      <c r="H15" s="445"/>
      <c r="I15" s="445"/>
      <c r="J15" s="445"/>
      <c r="K15" s="445"/>
      <c r="L15" s="445"/>
      <c r="M15" s="445"/>
      <c r="N15" s="445"/>
      <c r="O15" s="445"/>
      <c r="P15" s="445"/>
      <c r="Q15" s="445"/>
      <c r="R15" s="445"/>
      <c r="S15" s="445"/>
      <c r="T15" s="445"/>
      <c r="U15" s="445"/>
      <c r="V15" s="445"/>
      <c r="W15" s="445"/>
      <c r="X15" s="445"/>
      <c r="Y15" s="445"/>
      <c r="Z15" s="445"/>
      <c r="AA15" s="445"/>
      <c r="AB15" s="445"/>
      <c r="AC15" s="445"/>
      <c r="AD15" s="445"/>
      <c r="AE15" s="445"/>
      <c r="AF15" s="445"/>
      <c r="AG15" s="445"/>
      <c r="AH15" s="445"/>
      <c r="AI15" s="445"/>
      <c r="AJ15" s="445"/>
      <c r="AK15" s="445"/>
      <c r="AL15" s="445"/>
      <c r="AM15" s="445"/>
      <c r="AN15" s="445"/>
      <c r="AO15" s="445"/>
      <c r="AP15" s="445"/>
      <c r="AQ15" s="445"/>
      <c r="AR15" s="445"/>
      <c r="AS15" s="445"/>
      <c r="AT15" s="445"/>
      <c r="AU15" s="445"/>
      <c r="AV15" s="445"/>
      <c r="AW15" s="445"/>
      <c r="AX15" s="445"/>
      <c r="AY15" s="445"/>
      <c r="AZ15" s="445"/>
      <c r="BA15" s="445"/>
      <c r="BB15" s="445"/>
      <c r="BC15" s="445"/>
      <c r="BD15" s="445"/>
      <c r="BE15" s="445"/>
      <c r="BF15" s="445"/>
      <c r="BG15" s="445"/>
      <c r="BH15" s="445"/>
      <c r="BI15" s="445"/>
      <c r="BJ15" s="445"/>
      <c r="BK15" s="445"/>
      <c r="BL15" s="445"/>
      <c r="BM15" s="445"/>
      <c r="BN15" s="445"/>
      <c r="BO15" s="445"/>
      <c r="BP15" s="23"/>
      <c r="BR15" s="439" t="str">
        <f>LOOKUP(BR2,'BASE DONNE INICIAL'!A:A,'BASE DONNE INICIAL'!F:F)</f>
        <v>مديرية ........,,,,,,,,,,,,,,,,</v>
      </c>
      <c r="BS15" s="440"/>
      <c r="BT15" s="440"/>
      <c r="BU15" s="440"/>
      <c r="BV15" s="440"/>
      <c r="BW15" s="440"/>
      <c r="BX15" s="440"/>
      <c r="BY15" s="440"/>
      <c r="BZ15" s="440"/>
      <c r="CA15" s="440"/>
      <c r="CB15" s="440"/>
      <c r="CC15" s="441"/>
      <c r="CD15" s="676">
        <f>CG15-1</f>
        <v>43528</v>
      </c>
      <c r="CG15" s="664">
        <v>43529</v>
      </c>
      <c r="CH15" s="665"/>
      <c r="CI15" s="665"/>
      <c r="CJ15" s="665"/>
      <c r="CK15" s="665"/>
      <c r="CL15" s="665"/>
      <c r="CM15" s="665"/>
      <c r="CN15" s="665"/>
      <c r="CO15" s="665"/>
      <c r="CP15" s="665"/>
      <c r="CQ15" s="665"/>
      <c r="CR15" s="666"/>
    </row>
    <row r="16" spans="1:96" ht="7.5" customHeight="1" thickBot="1">
      <c r="A16" s="23"/>
      <c r="B16" s="32"/>
      <c r="C16" s="39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32"/>
      <c r="Y16" s="446" t="s">
        <v>48</v>
      </c>
      <c r="Z16" s="446"/>
      <c r="AA16" s="446"/>
      <c r="AB16" s="446"/>
      <c r="AC16" s="446"/>
      <c r="AD16" s="446"/>
      <c r="AE16" s="446"/>
      <c r="AF16" s="446"/>
      <c r="AG16" s="446"/>
      <c r="AH16" s="446"/>
      <c r="AI16" s="446"/>
      <c r="AJ16" s="446"/>
      <c r="AK16" s="446"/>
      <c r="AL16" s="446"/>
      <c r="AM16" s="446"/>
      <c r="AN16" s="446"/>
      <c r="AO16" s="446"/>
      <c r="AP16" s="446"/>
      <c r="AQ16" s="446"/>
      <c r="AR16" s="446"/>
      <c r="AS16" s="446"/>
      <c r="AT16" s="446"/>
      <c r="AU16" s="42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23"/>
      <c r="BR16" s="442"/>
      <c r="BS16" s="443"/>
      <c r="BT16" s="443"/>
      <c r="BU16" s="443"/>
      <c r="BV16" s="443"/>
      <c r="BW16" s="443"/>
      <c r="BX16" s="443"/>
      <c r="BY16" s="443"/>
      <c r="BZ16" s="443"/>
      <c r="CA16" s="443"/>
      <c r="CB16" s="443"/>
      <c r="CC16" s="444"/>
      <c r="CD16" s="676"/>
      <c r="CG16" s="667"/>
      <c r="CH16" s="668"/>
      <c r="CI16" s="668"/>
      <c r="CJ16" s="668"/>
      <c r="CK16" s="668"/>
      <c r="CL16" s="668"/>
      <c r="CM16" s="668"/>
      <c r="CN16" s="668"/>
      <c r="CO16" s="668"/>
      <c r="CP16" s="668"/>
      <c r="CQ16" s="668"/>
      <c r="CR16" s="669"/>
    </row>
    <row r="17" spans="1:96" ht="7.5" customHeight="1">
      <c r="A17" s="23"/>
      <c r="B17" s="37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446"/>
      <c r="Z17" s="446"/>
      <c r="AA17" s="446"/>
      <c r="AB17" s="446"/>
      <c r="AC17" s="446"/>
      <c r="AD17" s="446"/>
      <c r="AE17" s="446"/>
      <c r="AF17" s="446"/>
      <c r="AG17" s="446"/>
      <c r="AH17" s="446"/>
      <c r="AI17" s="446"/>
      <c r="AJ17" s="446"/>
      <c r="AK17" s="446"/>
      <c r="AL17" s="446"/>
      <c r="AM17" s="446"/>
      <c r="AN17" s="446"/>
      <c r="AO17" s="446"/>
      <c r="AP17" s="446"/>
      <c r="AQ17" s="446"/>
      <c r="AR17" s="446"/>
      <c r="AS17" s="446"/>
      <c r="AT17" s="446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33"/>
      <c r="BO17" s="43"/>
      <c r="BP17" s="23"/>
      <c r="BR17" s="439" t="str">
        <f>LOOKUP(BR2,'BASE DONNE INICIAL'!A:A,'BASE DONNE INICIAL'!D:D)</f>
        <v>مفتش</v>
      </c>
      <c r="BS17" s="440"/>
      <c r="BT17" s="440"/>
      <c r="BU17" s="440"/>
      <c r="BV17" s="440"/>
      <c r="BW17" s="440"/>
      <c r="BX17" s="440"/>
      <c r="BY17" s="440"/>
      <c r="BZ17" s="440"/>
      <c r="CA17" s="440"/>
      <c r="CB17" s="440"/>
      <c r="CC17" s="441"/>
      <c r="CD17" s="676">
        <f>CG20+1</f>
        <v>43545</v>
      </c>
      <c r="CG17" s="659" t="s">
        <v>154</v>
      </c>
      <c r="CH17" s="659"/>
      <c r="CI17" s="659"/>
      <c r="CJ17" s="659"/>
      <c r="CK17" s="659"/>
      <c r="CL17" s="659"/>
      <c r="CM17" s="659"/>
      <c r="CN17" s="659"/>
      <c r="CO17" s="659"/>
      <c r="CP17" s="659"/>
      <c r="CQ17" s="659"/>
      <c r="CR17" s="659"/>
    </row>
    <row r="18" spans="1:96" ht="7.5" customHeight="1" thickBot="1">
      <c r="A18" s="23"/>
      <c r="B18" s="37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70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45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32"/>
      <c r="BO18" s="37"/>
      <c r="BP18" s="23"/>
      <c r="BR18" s="442"/>
      <c r="BS18" s="443"/>
      <c r="BT18" s="443"/>
      <c r="BU18" s="443"/>
      <c r="BV18" s="443"/>
      <c r="BW18" s="443"/>
      <c r="BX18" s="443"/>
      <c r="BY18" s="443"/>
      <c r="BZ18" s="443"/>
      <c r="CA18" s="443"/>
      <c r="CB18" s="443"/>
      <c r="CC18" s="444"/>
      <c r="CD18" s="676"/>
      <c r="CG18" s="660"/>
      <c r="CH18" s="660"/>
      <c r="CI18" s="660"/>
      <c r="CJ18" s="660"/>
      <c r="CK18" s="660"/>
      <c r="CL18" s="660"/>
      <c r="CM18" s="660"/>
      <c r="CN18" s="660"/>
      <c r="CO18" s="660"/>
      <c r="CP18" s="660"/>
      <c r="CQ18" s="660"/>
      <c r="CR18" s="660"/>
    </row>
    <row r="19" spans="1:96" ht="12" customHeight="1" thickBot="1">
      <c r="A19" s="23"/>
      <c r="B19" s="37"/>
      <c r="C19" s="32"/>
      <c r="D19" s="411" t="s">
        <v>49</v>
      </c>
      <c r="E19" s="411"/>
      <c r="F19" s="411"/>
      <c r="G19" s="411"/>
      <c r="H19" s="411"/>
      <c r="I19" s="411"/>
      <c r="J19" s="411"/>
      <c r="K19" s="411"/>
      <c r="L19" s="411"/>
      <c r="M19" s="411"/>
      <c r="N19" s="703" t="s">
        <v>507</v>
      </c>
      <c r="O19" s="703"/>
      <c r="P19" s="703"/>
      <c r="Q19" s="703"/>
      <c r="R19" s="703"/>
      <c r="S19" s="703"/>
      <c r="T19" s="703"/>
      <c r="U19" s="703"/>
      <c r="V19" s="703"/>
      <c r="W19" s="703"/>
      <c r="X19" s="703"/>
      <c r="Y19" s="703"/>
      <c r="Z19" s="703"/>
      <c r="AA19" s="703"/>
      <c r="AB19" s="703"/>
      <c r="AC19" s="703"/>
      <c r="AD19" s="703"/>
      <c r="AE19" s="703"/>
      <c r="AF19" s="703"/>
      <c r="AG19" s="703"/>
      <c r="AH19" s="703"/>
      <c r="AI19" s="703"/>
      <c r="AJ19" s="703"/>
      <c r="AK19" s="703"/>
      <c r="AL19" s="703"/>
      <c r="AM19" s="703"/>
      <c r="AN19" s="703"/>
      <c r="AO19" s="703"/>
      <c r="AP19" s="703"/>
      <c r="AQ19" s="703"/>
      <c r="AR19" s="703"/>
      <c r="AS19" s="703"/>
      <c r="AT19" s="703"/>
      <c r="AU19" s="703"/>
      <c r="AV19" s="703"/>
      <c r="AW19" s="703"/>
      <c r="AX19" s="703"/>
      <c r="AY19" s="703"/>
      <c r="AZ19" s="703"/>
      <c r="BA19" s="703"/>
      <c r="BB19" s="703"/>
      <c r="BC19" s="703"/>
      <c r="BD19" s="703"/>
      <c r="BE19" s="703"/>
      <c r="BF19" s="703"/>
      <c r="BG19" s="703"/>
      <c r="BH19" s="449" t="s">
        <v>50</v>
      </c>
      <c r="BI19" s="449"/>
      <c r="BJ19" s="449"/>
      <c r="BK19" s="449"/>
      <c r="BL19" s="449"/>
      <c r="BM19" s="449"/>
      <c r="BN19" s="449"/>
      <c r="BO19" s="37"/>
      <c r="BP19" s="23"/>
      <c r="BR19" s="450">
        <f>LOOKUP(BR2,'BASE DONNE INICIAL'!A:A,'BASE DONNE INICIAL'!V:V)</f>
        <v>36542</v>
      </c>
      <c r="BS19" s="451"/>
      <c r="BT19" s="451"/>
      <c r="BU19" s="451"/>
      <c r="BV19" s="451"/>
      <c r="BW19" s="451"/>
      <c r="BX19" s="451"/>
      <c r="BY19" s="451"/>
      <c r="BZ19" s="451"/>
      <c r="CA19" s="451"/>
      <c r="CB19" s="451"/>
      <c r="CC19" s="452"/>
      <c r="CD19" s="657">
        <f>ROUND(((CD13)*3*CD11)*(90)/90,2)</f>
        <v>27405</v>
      </c>
      <c r="CE19" s="63"/>
      <c r="CG19" s="661"/>
      <c r="CH19" s="661"/>
      <c r="CI19" s="661"/>
      <c r="CJ19" s="661"/>
      <c r="CK19" s="661"/>
      <c r="CL19" s="661"/>
      <c r="CM19" s="661"/>
      <c r="CN19" s="661"/>
      <c r="CO19" s="661"/>
      <c r="CP19" s="661"/>
      <c r="CQ19" s="661"/>
      <c r="CR19" s="661"/>
    </row>
    <row r="20" spans="1:96" ht="7.5" customHeight="1" thickBot="1">
      <c r="A20" s="23"/>
      <c r="B20" s="37"/>
      <c r="C20" s="32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703"/>
      <c r="O20" s="703"/>
      <c r="P20" s="703"/>
      <c r="Q20" s="703"/>
      <c r="R20" s="703"/>
      <c r="S20" s="703"/>
      <c r="T20" s="703"/>
      <c r="U20" s="703"/>
      <c r="V20" s="703"/>
      <c r="W20" s="703"/>
      <c r="X20" s="703"/>
      <c r="Y20" s="703"/>
      <c r="Z20" s="703"/>
      <c r="AA20" s="703"/>
      <c r="AB20" s="703"/>
      <c r="AC20" s="703"/>
      <c r="AD20" s="703"/>
      <c r="AE20" s="703"/>
      <c r="AF20" s="703"/>
      <c r="AG20" s="703"/>
      <c r="AH20" s="703"/>
      <c r="AI20" s="703"/>
      <c r="AJ20" s="703"/>
      <c r="AK20" s="703"/>
      <c r="AL20" s="703"/>
      <c r="AM20" s="703"/>
      <c r="AN20" s="703"/>
      <c r="AO20" s="703"/>
      <c r="AP20" s="703"/>
      <c r="AQ20" s="703"/>
      <c r="AR20" s="703"/>
      <c r="AS20" s="703"/>
      <c r="AT20" s="703"/>
      <c r="AU20" s="703"/>
      <c r="AV20" s="703"/>
      <c r="AW20" s="703"/>
      <c r="AX20" s="703"/>
      <c r="AY20" s="703"/>
      <c r="AZ20" s="703"/>
      <c r="BA20" s="703"/>
      <c r="BB20" s="703"/>
      <c r="BC20" s="703"/>
      <c r="BD20" s="703"/>
      <c r="BE20" s="703"/>
      <c r="BF20" s="703"/>
      <c r="BG20" s="704"/>
      <c r="BH20" s="449"/>
      <c r="BI20" s="449"/>
      <c r="BJ20" s="449"/>
      <c r="BK20" s="449"/>
      <c r="BL20" s="449"/>
      <c r="BM20" s="449"/>
      <c r="BN20" s="449"/>
      <c r="BO20" s="37"/>
      <c r="BP20" s="23"/>
      <c r="BR20" s="453"/>
      <c r="BS20" s="454"/>
      <c r="BT20" s="454"/>
      <c r="BU20" s="454"/>
      <c r="BV20" s="454"/>
      <c r="BW20" s="454"/>
      <c r="BX20" s="454"/>
      <c r="BY20" s="454"/>
      <c r="BZ20" s="454"/>
      <c r="CA20" s="454"/>
      <c r="CB20" s="454"/>
      <c r="CC20" s="455"/>
      <c r="CD20" s="657"/>
      <c r="CG20" s="670">
        <v>43544</v>
      </c>
      <c r="CH20" s="671"/>
      <c r="CI20" s="671"/>
      <c r="CJ20" s="671"/>
      <c r="CK20" s="671"/>
      <c r="CL20" s="671"/>
      <c r="CM20" s="671"/>
      <c r="CN20" s="671"/>
      <c r="CO20" s="671"/>
      <c r="CP20" s="671"/>
      <c r="CQ20" s="671"/>
      <c r="CR20" s="672"/>
    </row>
    <row r="21" spans="1:96" ht="7.5" customHeight="1" thickBot="1">
      <c r="A21" s="23"/>
      <c r="B21" s="37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24"/>
      <c r="BH21" s="24"/>
      <c r="BI21" s="24"/>
      <c r="BJ21" s="24"/>
      <c r="BK21" s="24"/>
      <c r="BL21" s="24"/>
      <c r="BM21" s="24"/>
      <c r="BN21" s="32"/>
      <c r="BO21" s="37"/>
      <c r="BP21" s="23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G21" s="673"/>
      <c r="CH21" s="674"/>
      <c r="CI21" s="674"/>
      <c r="CJ21" s="674"/>
      <c r="CK21" s="674"/>
      <c r="CL21" s="674"/>
      <c r="CM21" s="674"/>
      <c r="CN21" s="674"/>
      <c r="CO21" s="674"/>
      <c r="CP21" s="674"/>
      <c r="CQ21" s="674"/>
      <c r="CR21" s="675"/>
    </row>
    <row r="22" spans="1:96" ht="7.5" customHeight="1">
      <c r="A22" s="23"/>
      <c r="B22" s="37"/>
      <c r="C22" s="32"/>
      <c r="D22" s="32"/>
      <c r="E22" s="32"/>
      <c r="F22" s="464" t="s">
        <v>51</v>
      </c>
      <c r="G22" s="464"/>
      <c r="H22" s="464"/>
      <c r="I22" s="32"/>
      <c r="J22" s="32"/>
      <c r="K22" s="32"/>
      <c r="L22" s="32"/>
      <c r="M22" s="32"/>
      <c r="N22" s="32"/>
      <c r="O22" s="32"/>
      <c r="P22" s="32"/>
      <c r="Q22" s="465" t="s">
        <v>52</v>
      </c>
      <c r="R22" s="465"/>
      <c r="S22" s="465"/>
      <c r="T22" s="465"/>
      <c r="U22" s="465"/>
      <c r="V22" s="465"/>
      <c r="W22" s="465"/>
      <c r="X22" s="465"/>
      <c r="Y22" s="466"/>
      <c r="Z22" s="696" t="s">
        <v>509</v>
      </c>
      <c r="AA22" s="696"/>
      <c r="AB22" s="696"/>
      <c r="AC22" s="696"/>
      <c r="AD22" s="696"/>
      <c r="AE22" s="696"/>
      <c r="AF22" s="696"/>
      <c r="AG22" s="696"/>
      <c r="AH22" s="696"/>
      <c r="AI22" s="696"/>
      <c r="AJ22" s="696"/>
      <c r="AK22" s="696"/>
      <c r="AL22" s="696"/>
      <c r="AM22" s="696"/>
      <c r="AN22" s="696"/>
      <c r="AO22" s="697"/>
      <c r="AP22" s="437" t="s">
        <v>53</v>
      </c>
      <c r="AQ22" s="437"/>
      <c r="AR22" s="437"/>
      <c r="AS22" s="437"/>
      <c r="AT22" s="437"/>
      <c r="AU22" s="437"/>
      <c r="AV22" s="437"/>
      <c r="AW22" s="437"/>
      <c r="AX22" s="33"/>
      <c r="AY22" s="24"/>
      <c r="AZ22" s="24"/>
      <c r="BA22" s="24"/>
      <c r="BB22" s="24"/>
      <c r="BC22" s="24"/>
      <c r="BD22" s="24"/>
      <c r="BE22" s="24"/>
      <c r="BF22" s="49"/>
      <c r="BG22" s="49"/>
      <c r="BH22" s="49"/>
      <c r="BI22" s="49"/>
      <c r="BJ22" s="471" t="s">
        <v>54</v>
      </c>
      <c r="BK22" s="471"/>
      <c r="BL22" s="471"/>
      <c r="BM22" s="49"/>
      <c r="BN22" s="50"/>
      <c r="BO22" s="37"/>
      <c r="BP22" s="23"/>
      <c r="BR22" s="456">
        <f>LOOKUP(BR2,'BASE DONNE INICIAL'!A:A,'BASE DONNE INICIAL'!BP:BP)</f>
        <v>79509.5</v>
      </c>
      <c r="BS22" s="457"/>
      <c r="BT22" s="457"/>
      <c r="BU22" s="457"/>
      <c r="BV22" s="457"/>
      <c r="BW22" s="457"/>
      <c r="BX22" s="457"/>
      <c r="BY22" s="457"/>
      <c r="BZ22" s="457"/>
      <c r="CA22" s="457"/>
      <c r="CB22" s="457"/>
      <c r="CC22" s="458"/>
    </row>
    <row r="23" spans="1:96" ht="7.5" customHeight="1" thickBot="1">
      <c r="A23" s="23"/>
      <c r="B23" s="37"/>
      <c r="C23" s="32"/>
      <c r="D23" s="32"/>
      <c r="E23" s="32"/>
      <c r="F23" s="464"/>
      <c r="G23" s="464"/>
      <c r="H23" s="464"/>
      <c r="I23" s="32"/>
      <c r="J23" s="32"/>
      <c r="K23" s="32"/>
      <c r="L23" s="32"/>
      <c r="M23" s="32"/>
      <c r="N23" s="32"/>
      <c r="O23" s="32"/>
      <c r="P23" s="32"/>
      <c r="Q23" s="465"/>
      <c r="R23" s="465"/>
      <c r="S23" s="465"/>
      <c r="T23" s="465"/>
      <c r="U23" s="465"/>
      <c r="V23" s="465"/>
      <c r="W23" s="465"/>
      <c r="X23" s="465"/>
      <c r="Y23" s="466"/>
      <c r="Z23" s="699"/>
      <c r="AA23" s="699"/>
      <c r="AB23" s="699"/>
      <c r="AC23" s="699"/>
      <c r="AD23" s="699"/>
      <c r="AE23" s="699"/>
      <c r="AF23" s="699"/>
      <c r="AG23" s="699"/>
      <c r="AH23" s="699"/>
      <c r="AI23" s="699"/>
      <c r="AJ23" s="699"/>
      <c r="AK23" s="699"/>
      <c r="AL23" s="699"/>
      <c r="AM23" s="699"/>
      <c r="AN23" s="699"/>
      <c r="AO23" s="700"/>
      <c r="AP23" s="437"/>
      <c r="AQ23" s="437"/>
      <c r="AR23" s="437"/>
      <c r="AS23" s="437"/>
      <c r="AT23" s="437"/>
      <c r="AU23" s="437"/>
      <c r="AV23" s="437"/>
      <c r="AW23" s="437"/>
      <c r="AX23" s="33"/>
      <c r="AY23" s="24"/>
      <c r="AZ23" s="24"/>
      <c r="BA23" s="24"/>
      <c r="BB23" s="24"/>
      <c r="BC23" s="24"/>
      <c r="BD23" s="24"/>
      <c r="BE23" s="24"/>
      <c r="BF23" s="49"/>
      <c r="BG23" s="49"/>
      <c r="BH23" s="49"/>
      <c r="BI23" s="49"/>
      <c r="BJ23" s="471"/>
      <c r="BK23" s="471"/>
      <c r="BL23" s="471"/>
      <c r="BM23" s="49"/>
      <c r="BN23" s="50"/>
      <c r="BO23" s="37"/>
      <c r="BP23" s="23"/>
      <c r="BR23" s="459"/>
      <c r="BS23" s="460"/>
      <c r="BT23" s="460"/>
      <c r="BU23" s="460"/>
      <c r="BV23" s="460"/>
      <c r="BW23" s="460"/>
      <c r="BX23" s="460"/>
      <c r="BY23" s="460"/>
      <c r="BZ23" s="460"/>
      <c r="CA23" s="460"/>
      <c r="CB23" s="460"/>
      <c r="CC23" s="461"/>
    </row>
    <row r="24" spans="1:96" ht="7.5" customHeight="1" thickBot="1">
      <c r="A24" s="23"/>
      <c r="B24" s="37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49"/>
      <c r="BG24" s="49"/>
      <c r="BH24" s="49"/>
      <c r="BI24" s="49"/>
      <c r="BJ24" s="49"/>
      <c r="BK24" s="49"/>
      <c r="BL24" s="49"/>
      <c r="BM24" s="49"/>
      <c r="BN24" s="50"/>
      <c r="BO24" s="37"/>
      <c r="BP24" s="23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</row>
    <row r="25" spans="1:96" ht="9" customHeight="1">
      <c r="A25" s="23"/>
      <c r="B25" s="37"/>
      <c r="C25" s="32"/>
      <c r="D25" s="411" t="s">
        <v>55</v>
      </c>
      <c r="E25" s="411"/>
      <c r="F25" s="411"/>
      <c r="G25" s="411"/>
      <c r="H25" s="411"/>
      <c r="I25" s="411"/>
      <c r="J25" s="411"/>
      <c r="K25" s="411"/>
      <c r="L25" s="411"/>
      <c r="M25" s="411"/>
      <c r="N25" s="480" t="s">
        <v>56</v>
      </c>
      <c r="O25" s="480"/>
      <c r="P25" s="480"/>
      <c r="Q25" s="480"/>
      <c r="R25" s="480"/>
      <c r="S25" s="480"/>
      <c r="T25" s="480"/>
      <c r="U25" s="480"/>
      <c r="V25" s="480"/>
      <c r="W25" s="480"/>
      <c r="X25" s="480"/>
      <c r="Y25" s="480"/>
      <c r="Z25" s="480"/>
      <c r="AA25" s="480"/>
      <c r="AB25" s="480"/>
      <c r="AC25" s="480"/>
      <c r="AD25" s="480"/>
      <c r="AE25" s="480"/>
      <c r="AF25" s="480"/>
      <c r="AG25" s="480"/>
      <c r="AH25" s="480"/>
      <c r="AI25" s="480"/>
      <c r="AJ25" s="480"/>
      <c r="AK25" s="480"/>
      <c r="AL25" s="480"/>
      <c r="AM25" s="480"/>
      <c r="AN25" s="480"/>
      <c r="AO25" s="480"/>
      <c r="AP25" s="480"/>
      <c r="AQ25" s="480"/>
      <c r="AR25" s="480"/>
      <c r="AS25" s="480"/>
      <c r="AT25" s="480"/>
      <c r="AU25" s="480"/>
      <c r="AV25" s="480"/>
      <c r="AW25" s="480"/>
      <c r="AX25" s="480"/>
      <c r="AY25" s="480"/>
      <c r="AZ25" s="480"/>
      <c r="BA25" s="480"/>
      <c r="BB25" s="480"/>
      <c r="BC25" s="480"/>
      <c r="BD25" s="480"/>
      <c r="BE25" s="480"/>
      <c r="BF25" s="449" t="s">
        <v>57</v>
      </c>
      <c r="BG25" s="449"/>
      <c r="BH25" s="449"/>
      <c r="BI25" s="449"/>
      <c r="BJ25" s="449"/>
      <c r="BK25" s="449"/>
      <c r="BL25" s="449"/>
      <c r="BM25" s="449"/>
      <c r="BN25" s="449"/>
      <c r="BO25" s="37"/>
      <c r="BP25" s="23"/>
      <c r="BR25" s="456">
        <f>LOOKUP(BR2,'BASE DONNE INICIAL'!A:A,'BASE DONNE INICIAL'!BQ:BQ)</f>
        <v>7155.8549999999996</v>
      </c>
      <c r="BS25" s="457"/>
      <c r="BT25" s="457"/>
      <c r="BU25" s="457"/>
      <c r="BV25" s="457"/>
      <c r="BW25" s="457"/>
      <c r="BX25" s="457"/>
      <c r="BY25" s="457"/>
      <c r="BZ25" s="457"/>
      <c r="CA25" s="457"/>
      <c r="CB25" s="457"/>
      <c r="CC25" s="458"/>
    </row>
    <row r="26" spans="1:96" ht="7.5" customHeight="1" thickBot="1">
      <c r="A26" s="23"/>
      <c r="B26" s="37"/>
      <c r="C26" s="32"/>
      <c r="D26" s="411"/>
      <c r="E26" s="411"/>
      <c r="F26" s="411"/>
      <c r="G26" s="411"/>
      <c r="H26" s="411"/>
      <c r="I26" s="411"/>
      <c r="J26" s="411"/>
      <c r="K26" s="411"/>
      <c r="L26" s="411"/>
      <c r="M26" s="411"/>
      <c r="N26" s="481"/>
      <c r="O26" s="481"/>
      <c r="P26" s="481"/>
      <c r="Q26" s="481"/>
      <c r="R26" s="481"/>
      <c r="S26" s="481"/>
      <c r="T26" s="481"/>
      <c r="U26" s="481"/>
      <c r="V26" s="481"/>
      <c r="W26" s="481"/>
      <c r="X26" s="481"/>
      <c r="Y26" s="481"/>
      <c r="Z26" s="481"/>
      <c r="AA26" s="481"/>
      <c r="AB26" s="481"/>
      <c r="AC26" s="481"/>
      <c r="AD26" s="481"/>
      <c r="AE26" s="481"/>
      <c r="AF26" s="481"/>
      <c r="AG26" s="481"/>
      <c r="AH26" s="481"/>
      <c r="AI26" s="481"/>
      <c r="AJ26" s="481"/>
      <c r="AK26" s="481"/>
      <c r="AL26" s="481"/>
      <c r="AM26" s="481"/>
      <c r="AN26" s="481"/>
      <c r="AO26" s="481"/>
      <c r="AP26" s="481"/>
      <c r="AQ26" s="481"/>
      <c r="AR26" s="481"/>
      <c r="AS26" s="481"/>
      <c r="AT26" s="481"/>
      <c r="AU26" s="481"/>
      <c r="AV26" s="481"/>
      <c r="AW26" s="481"/>
      <c r="AX26" s="481"/>
      <c r="AY26" s="481"/>
      <c r="AZ26" s="481"/>
      <c r="BA26" s="481"/>
      <c r="BB26" s="481"/>
      <c r="BC26" s="481"/>
      <c r="BD26" s="481"/>
      <c r="BE26" s="481"/>
      <c r="BF26" s="449"/>
      <c r="BG26" s="449"/>
      <c r="BH26" s="449"/>
      <c r="BI26" s="449"/>
      <c r="BJ26" s="449"/>
      <c r="BK26" s="449"/>
      <c r="BL26" s="449"/>
      <c r="BM26" s="449"/>
      <c r="BN26" s="449"/>
      <c r="BO26" s="37"/>
      <c r="BP26" s="23"/>
      <c r="BR26" s="459"/>
      <c r="BS26" s="460"/>
      <c r="BT26" s="460"/>
      <c r="BU26" s="460"/>
      <c r="BV26" s="460"/>
      <c r="BW26" s="460"/>
      <c r="BX26" s="460"/>
      <c r="BY26" s="460"/>
      <c r="BZ26" s="460"/>
      <c r="CA26" s="460"/>
      <c r="CB26" s="460"/>
      <c r="CC26" s="461"/>
    </row>
    <row r="27" spans="1:96" ht="3.75" customHeight="1">
      <c r="A27" s="23"/>
      <c r="B27" s="37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49"/>
      <c r="BG27" s="49"/>
      <c r="BH27" s="49"/>
      <c r="BI27" s="49"/>
      <c r="BJ27" s="49"/>
      <c r="BK27" s="49"/>
      <c r="BL27" s="49"/>
      <c r="BM27" s="49"/>
      <c r="BN27" s="50"/>
      <c r="BO27" s="37"/>
      <c r="BP27" s="23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</row>
    <row r="28" spans="1:96" ht="7.5" customHeight="1">
      <c r="A28" s="23"/>
      <c r="B28" s="37"/>
      <c r="C28" s="32"/>
      <c r="D28" s="411" t="s">
        <v>58</v>
      </c>
      <c r="E28" s="411"/>
      <c r="F28" s="411"/>
      <c r="G28" s="411"/>
      <c r="H28" s="411"/>
      <c r="I28" s="411"/>
      <c r="J28" s="701" t="s">
        <v>508</v>
      </c>
      <c r="K28" s="701"/>
      <c r="L28" s="701"/>
      <c r="M28" s="701"/>
      <c r="N28" s="701"/>
      <c r="O28" s="701"/>
      <c r="P28" s="701"/>
      <c r="Q28" s="701"/>
      <c r="R28" s="701"/>
      <c r="S28" s="701"/>
      <c r="T28" s="701"/>
      <c r="U28" s="701"/>
      <c r="V28" s="701"/>
      <c r="W28" s="701"/>
      <c r="X28" s="701"/>
      <c r="Y28" s="701"/>
      <c r="Z28" s="701"/>
      <c r="AA28" s="701"/>
      <c r="AB28" s="701"/>
      <c r="AC28" s="701"/>
      <c r="AD28" s="701"/>
      <c r="AE28" s="701"/>
      <c r="AF28" s="701"/>
      <c r="AG28" s="701"/>
      <c r="AH28" s="701"/>
      <c r="AI28" s="701"/>
      <c r="AJ28" s="701"/>
      <c r="AK28" s="701"/>
      <c r="AL28" s="701"/>
      <c r="AM28" s="701"/>
      <c r="AN28" s="701"/>
      <c r="AO28" s="701"/>
      <c r="AP28" s="701"/>
      <c r="AQ28" s="701"/>
      <c r="AR28" s="701"/>
      <c r="AS28" s="701"/>
      <c r="AT28" s="701"/>
      <c r="AU28" s="701"/>
      <c r="AV28" s="701"/>
      <c r="AW28" s="701"/>
      <c r="AX28" s="701"/>
      <c r="AY28" s="701"/>
      <c r="AZ28" s="701"/>
      <c r="BA28" s="701"/>
      <c r="BB28" s="701"/>
      <c r="BC28" s="701"/>
      <c r="BD28" s="701"/>
      <c r="BE28" s="701"/>
      <c r="BF28" s="701"/>
      <c r="BG28" s="701"/>
      <c r="BH28" s="701"/>
      <c r="BI28" s="701"/>
      <c r="BJ28" s="449" t="s">
        <v>59</v>
      </c>
      <c r="BK28" s="449"/>
      <c r="BL28" s="449"/>
      <c r="BM28" s="449"/>
      <c r="BN28" s="449"/>
      <c r="BO28" s="37"/>
      <c r="BP28" s="23"/>
      <c r="BR28" s="48"/>
      <c r="CC28" s="48"/>
    </row>
    <row r="29" spans="1:96" ht="7.5" customHeight="1">
      <c r="A29" s="23"/>
      <c r="B29" s="37"/>
      <c r="C29" s="32"/>
      <c r="D29" s="411"/>
      <c r="E29" s="411"/>
      <c r="F29" s="411"/>
      <c r="G29" s="411"/>
      <c r="H29" s="411"/>
      <c r="I29" s="411"/>
      <c r="J29" s="702"/>
      <c r="K29" s="702"/>
      <c r="L29" s="702"/>
      <c r="M29" s="702"/>
      <c r="N29" s="702"/>
      <c r="O29" s="702"/>
      <c r="P29" s="702"/>
      <c r="Q29" s="702"/>
      <c r="R29" s="702"/>
      <c r="S29" s="702"/>
      <c r="T29" s="702"/>
      <c r="U29" s="702"/>
      <c r="V29" s="702"/>
      <c r="W29" s="702"/>
      <c r="X29" s="702"/>
      <c r="Y29" s="702"/>
      <c r="Z29" s="702"/>
      <c r="AA29" s="702"/>
      <c r="AB29" s="702"/>
      <c r="AC29" s="702"/>
      <c r="AD29" s="702"/>
      <c r="AE29" s="702"/>
      <c r="AF29" s="702"/>
      <c r="AG29" s="702"/>
      <c r="AH29" s="702"/>
      <c r="AI29" s="702"/>
      <c r="AJ29" s="702"/>
      <c r="AK29" s="702"/>
      <c r="AL29" s="702"/>
      <c r="AM29" s="702"/>
      <c r="AN29" s="702"/>
      <c r="AO29" s="702"/>
      <c r="AP29" s="702"/>
      <c r="AQ29" s="702"/>
      <c r="AR29" s="702"/>
      <c r="AS29" s="702"/>
      <c r="AT29" s="702"/>
      <c r="AU29" s="702"/>
      <c r="AV29" s="702"/>
      <c r="AW29" s="702"/>
      <c r="AX29" s="702"/>
      <c r="AY29" s="702"/>
      <c r="AZ29" s="702"/>
      <c r="BA29" s="702"/>
      <c r="BB29" s="702"/>
      <c r="BC29" s="702"/>
      <c r="BD29" s="702"/>
      <c r="BE29" s="702"/>
      <c r="BF29" s="702"/>
      <c r="BG29" s="702"/>
      <c r="BH29" s="702"/>
      <c r="BI29" s="702"/>
      <c r="BJ29" s="449"/>
      <c r="BK29" s="449"/>
      <c r="BL29" s="449"/>
      <c r="BM29" s="449"/>
      <c r="BN29" s="449"/>
      <c r="BO29" s="37"/>
      <c r="BP29" s="23"/>
    </row>
    <row r="30" spans="1:96" ht="3.75" customHeight="1">
      <c r="A30" s="23"/>
      <c r="B30" s="37"/>
      <c r="C30" s="32"/>
      <c r="D30" s="45"/>
      <c r="E30" s="45"/>
      <c r="F30" s="45"/>
      <c r="G30" s="45"/>
      <c r="H30" s="45"/>
      <c r="I30" s="45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32"/>
      <c r="BO30" s="37"/>
      <c r="BP30" s="23"/>
    </row>
    <row r="31" spans="1:96" ht="7.5" customHeight="1">
      <c r="A31" s="23"/>
      <c r="B31" s="37"/>
      <c r="C31" s="32"/>
      <c r="D31" s="33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22"/>
      <c r="X31" s="422"/>
      <c r="Y31" s="422"/>
      <c r="Z31" s="422"/>
      <c r="AA31" s="422"/>
      <c r="AB31" s="422"/>
      <c r="AC31" s="422"/>
      <c r="AD31" s="422"/>
      <c r="AE31" s="422"/>
      <c r="AF31" s="422"/>
      <c r="AG31" s="422"/>
      <c r="AH31" s="422"/>
      <c r="AI31" s="422"/>
      <c r="AJ31" s="422"/>
      <c r="AK31" s="422"/>
      <c r="AL31" s="422"/>
      <c r="AM31" s="422"/>
      <c r="AN31" s="422"/>
      <c r="AO31" s="422"/>
      <c r="AP31" s="422"/>
      <c r="AQ31" s="422"/>
      <c r="AR31" s="422"/>
      <c r="AS31" s="422"/>
      <c r="AT31" s="422"/>
      <c r="AU31" s="422"/>
      <c r="AV31" s="422"/>
      <c r="AW31" s="422"/>
      <c r="AX31" s="422"/>
      <c r="AY31" s="422"/>
      <c r="AZ31" s="422"/>
      <c r="BA31" s="422"/>
      <c r="BB31" s="422"/>
      <c r="BC31" s="422"/>
      <c r="BD31" s="422"/>
      <c r="BE31" s="422"/>
      <c r="BF31" s="422"/>
      <c r="BG31" s="422"/>
      <c r="BH31" s="422"/>
      <c r="BI31" s="422"/>
      <c r="BJ31" s="422"/>
      <c r="BK31" s="422"/>
      <c r="BL31" s="422"/>
      <c r="BM31" s="422"/>
      <c r="BN31" s="32"/>
      <c r="BO31" s="37"/>
      <c r="BP31" s="23"/>
      <c r="CJ31" s="196"/>
      <c r="CK31" s="196"/>
      <c r="CL31" s="196"/>
      <c r="CM31" s="196"/>
      <c r="CN31" s="196"/>
      <c r="CO31" s="196"/>
      <c r="CP31" s="196"/>
      <c r="CQ31" s="196"/>
      <c r="CR31" s="196"/>
    </row>
    <row r="32" spans="1:96" ht="7.5" customHeight="1">
      <c r="A32" s="23"/>
      <c r="B32" s="37"/>
      <c r="C32" s="32"/>
      <c r="D32" s="3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413"/>
      <c r="Z32" s="413"/>
      <c r="AA32" s="413"/>
      <c r="AB32" s="413"/>
      <c r="AC32" s="413"/>
      <c r="AD32" s="413"/>
      <c r="AE32" s="413"/>
      <c r="AF32" s="413"/>
      <c r="AG32" s="413"/>
      <c r="AH32" s="413"/>
      <c r="AI32" s="413"/>
      <c r="AJ32" s="413"/>
      <c r="AK32" s="413"/>
      <c r="AL32" s="413"/>
      <c r="AM32" s="413"/>
      <c r="AN32" s="413"/>
      <c r="AO32" s="413"/>
      <c r="AP32" s="413"/>
      <c r="AQ32" s="413"/>
      <c r="AR32" s="413"/>
      <c r="AS32" s="413"/>
      <c r="AT32" s="413"/>
      <c r="AU32" s="413"/>
      <c r="AV32" s="413"/>
      <c r="AW32" s="413"/>
      <c r="AX32" s="413"/>
      <c r="AY32" s="413"/>
      <c r="AZ32" s="413"/>
      <c r="BA32" s="413"/>
      <c r="BB32" s="413"/>
      <c r="BC32" s="413"/>
      <c r="BD32" s="413"/>
      <c r="BE32" s="413"/>
      <c r="BF32" s="413"/>
      <c r="BG32" s="413"/>
      <c r="BH32" s="413"/>
      <c r="BI32" s="413"/>
      <c r="BJ32" s="413"/>
      <c r="BK32" s="413"/>
      <c r="BL32" s="413"/>
      <c r="BM32" s="413"/>
      <c r="BN32" s="32"/>
      <c r="BO32" s="37"/>
      <c r="BP32" s="23"/>
      <c r="CI32" s="196"/>
      <c r="CJ32" s="196"/>
      <c r="CK32" s="196"/>
      <c r="CL32" s="196"/>
      <c r="CM32" s="196"/>
      <c r="CN32" s="196"/>
      <c r="CO32" s="196"/>
      <c r="CP32" s="196"/>
      <c r="CQ32" s="196"/>
      <c r="CR32" s="196"/>
    </row>
    <row r="33" spans="1:96" ht="7.5" customHeight="1">
      <c r="A33" s="23"/>
      <c r="B33" s="37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40"/>
      <c r="BP33" s="23"/>
      <c r="CI33" s="196"/>
      <c r="CJ33" s="196"/>
      <c r="CK33" s="196"/>
      <c r="CL33" s="196"/>
      <c r="CM33" s="196"/>
      <c r="CN33" s="196"/>
      <c r="CO33" s="196"/>
      <c r="CP33" s="196"/>
      <c r="CQ33" s="196"/>
      <c r="CR33" s="196"/>
    </row>
    <row r="34" spans="1:96" ht="7.5" customHeight="1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3"/>
      <c r="CI34" s="196"/>
      <c r="CJ34" s="196"/>
      <c r="CK34" s="196"/>
      <c r="CL34" s="196"/>
      <c r="CM34" s="196"/>
      <c r="CN34" s="196"/>
      <c r="CO34" s="196"/>
      <c r="CP34" s="196"/>
      <c r="CQ34" s="196"/>
      <c r="CR34" s="196"/>
    </row>
    <row r="35" spans="1:96" ht="7.5" customHeight="1">
      <c r="A35" s="23"/>
      <c r="B35" s="24"/>
      <c r="C35" s="445" t="s">
        <v>60</v>
      </c>
      <c r="D35" s="445"/>
      <c r="E35" s="445"/>
      <c r="F35" s="445"/>
      <c r="G35" s="445"/>
      <c r="H35" s="445"/>
      <c r="I35" s="445"/>
      <c r="J35" s="445"/>
      <c r="K35" s="445"/>
      <c r="L35" s="445"/>
      <c r="M35" s="445"/>
      <c r="N35" s="445"/>
      <c r="O35" s="445"/>
      <c r="P35" s="445"/>
      <c r="Q35" s="445"/>
      <c r="R35" s="445"/>
      <c r="S35" s="445"/>
      <c r="T35" s="445"/>
      <c r="U35" s="445"/>
      <c r="V35" s="445"/>
      <c r="W35" s="445"/>
      <c r="X35" s="445"/>
      <c r="Y35" s="445"/>
      <c r="Z35" s="445"/>
      <c r="AA35" s="445"/>
      <c r="AB35" s="445"/>
      <c r="AC35" s="445"/>
      <c r="AD35" s="445"/>
      <c r="AE35" s="445"/>
      <c r="AF35" s="445"/>
      <c r="AG35" s="445"/>
      <c r="AH35" s="445"/>
      <c r="AI35" s="445"/>
      <c r="AJ35" s="445"/>
      <c r="AK35" s="445"/>
      <c r="AL35" s="445"/>
      <c r="AM35" s="445"/>
      <c r="AN35" s="445"/>
      <c r="AO35" s="445"/>
      <c r="AP35" s="445"/>
      <c r="AQ35" s="445"/>
      <c r="AR35" s="445"/>
      <c r="AS35" s="445"/>
      <c r="AT35" s="445"/>
      <c r="AU35" s="445"/>
      <c r="AV35" s="445"/>
      <c r="AW35" s="445"/>
      <c r="AX35" s="445"/>
      <c r="AY35" s="445"/>
      <c r="AZ35" s="445"/>
      <c r="BA35" s="445"/>
      <c r="BB35" s="445"/>
      <c r="BC35" s="445"/>
      <c r="BD35" s="445"/>
      <c r="BE35" s="445"/>
      <c r="BF35" s="445"/>
      <c r="BG35" s="445"/>
      <c r="BH35" s="445"/>
      <c r="BI35" s="445"/>
      <c r="BJ35" s="445"/>
      <c r="BK35" s="445"/>
      <c r="BL35" s="445"/>
      <c r="BM35" s="445"/>
      <c r="BN35" s="445"/>
      <c r="BO35" s="445"/>
      <c r="BP35" s="23"/>
      <c r="CI35" s="196"/>
      <c r="CJ35" s="196"/>
      <c r="CK35" s="196"/>
      <c r="CL35" s="196"/>
      <c r="CM35" s="196"/>
      <c r="CN35" s="196"/>
      <c r="CO35" s="196"/>
      <c r="CP35" s="196"/>
      <c r="CQ35" s="196"/>
      <c r="CR35" s="196"/>
    </row>
    <row r="36" spans="1:96" ht="7.5" customHeight="1">
      <c r="A36" s="23"/>
      <c r="B36" s="24"/>
      <c r="C36" s="445"/>
      <c r="D36" s="445"/>
      <c r="E36" s="445"/>
      <c r="F36" s="445"/>
      <c r="G36" s="445"/>
      <c r="H36" s="445"/>
      <c r="I36" s="445"/>
      <c r="J36" s="445"/>
      <c r="K36" s="445"/>
      <c r="L36" s="445"/>
      <c r="M36" s="445"/>
      <c r="N36" s="445"/>
      <c r="O36" s="445"/>
      <c r="P36" s="445"/>
      <c r="Q36" s="445"/>
      <c r="R36" s="445"/>
      <c r="S36" s="445"/>
      <c r="T36" s="445"/>
      <c r="U36" s="445"/>
      <c r="V36" s="445"/>
      <c r="W36" s="445"/>
      <c r="X36" s="445"/>
      <c r="Y36" s="445"/>
      <c r="Z36" s="445"/>
      <c r="AA36" s="445"/>
      <c r="AB36" s="445"/>
      <c r="AC36" s="445"/>
      <c r="AD36" s="445"/>
      <c r="AE36" s="445"/>
      <c r="AF36" s="445"/>
      <c r="AG36" s="445"/>
      <c r="AH36" s="445"/>
      <c r="AI36" s="445"/>
      <c r="AJ36" s="445"/>
      <c r="AK36" s="445"/>
      <c r="AL36" s="445"/>
      <c r="AM36" s="445"/>
      <c r="AN36" s="445"/>
      <c r="AO36" s="445"/>
      <c r="AP36" s="445"/>
      <c r="AQ36" s="445"/>
      <c r="AR36" s="445"/>
      <c r="AS36" s="445"/>
      <c r="AT36" s="445"/>
      <c r="AU36" s="445"/>
      <c r="AV36" s="445"/>
      <c r="AW36" s="445"/>
      <c r="AX36" s="445"/>
      <c r="AY36" s="445"/>
      <c r="AZ36" s="445"/>
      <c r="BA36" s="445"/>
      <c r="BB36" s="445"/>
      <c r="BC36" s="445"/>
      <c r="BD36" s="445"/>
      <c r="BE36" s="445"/>
      <c r="BF36" s="445"/>
      <c r="BG36" s="445"/>
      <c r="BH36" s="445"/>
      <c r="BI36" s="445"/>
      <c r="BJ36" s="445"/>
      <c r="BK36" s="445"/>
      <c r="BL36" s="445"/>
      <c r="BM36" s="445"/>
      <c r="BN36" s="445"/>
      <c r="BO36" s="445"/>
      <c r="BP36" s="23"/>
      <c r="CI36" s="196"/>
      <c r="CJ36" s="196"/>
      <c r="CK36" s="196"/>
      <c r="CL36" s="196"/>
      <c r="CM36" s="196"/>
      <c r="CN36" s="196"/>
      <c r="CO36" s="196"/>
      <c r="CP36" s="196"/>
      <c r="CQ36" s="196"/>
      <c r="CR36" s="196"/>
    </row>
    <row r="37" spans="1:96" ht="7.5" customHeight="1">
      <c r="A37" s="23"/>
      <c r="B37" s="32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2"/>
      <c r="Y37" s="432" t="s">
        <v>61</v>
      </c>
      <c r="Z37" s="432"/>
      <c r="AA37" s="432"/>
      <c r="AB37" s="432"/>
      <c r="AC37" s="432"/>
      <c r="AD37" s="432"/>
      <c r="AE37" s="432"/>
      <c r="AF37" s="432"/>
      <c r="AG37" s="432"/>
      <c r="AH37" s="432"/>
      <c r="AI37" s="432"/>
      <c r="AJ37" s="432"/>
      <c r="AK37" s="432"/>
      <c r="AL37" s="432"/>
      <c r="AM37" s="432"/>
      <c r="AN37" s="432"/>
      <c r="AO37" s="432"/>
      <c r="AP37" s="432"/>
      <c r="AQ37" s="432"/>
      <c r="AR37" s="432"/>
      <c r="AS37" s="432"/>
      <c r="AT37" s="432"/>
      <c r="AU37" s="32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23"/>
      <c r="CI37" s="196"/>
      <c r="CJ37" s="196"/>
      <c r="CK37" s="196"/>
      <c r="CL37" s="196"/>
      <c r="CM37" s="196"/>
      <c r="CN37" s="196"/>
      <c r="CO37" s="196"/>
      <c r="CP37" s="196"/>
      <c r="CQ37" s="196"/>
      <c r="CR37" s="196"/>
    </row>
    <row r="38" spans="1:96" ht="7.5" customHeight="1">
      <c r="A38" s="23"/>
      <c r="B38" s="37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432"/>
      <c r="Z38" s="432"/>
      <c r="AA38" s="432"/>
      <c r="AB38" s="432"/>
      <c r="AC38" s="432"/>
      <c r="AD38" s="432"/>
      <c r="AE38" s="432"/>
      <c r="AF38" s="432"/>
      <c r="AG38" s="432"/>
      <c r="AH38" s="432"/>
      <c r="AI38" s="432"/>
      <c r="AJ38" s="432"/>
      <c r="AK38" s="432"/>
      <c r="AL38" s="432"/>
      <c r="AM38" s="432"/>
      <c r="AN38" s="432"/>
      <c r="AO38" s="432"/>
      <c r="AP38" s="432"/>
      <c r="AQ38" s="432"/>
      <c r="AR38" s="432"/>
      <c r="AS38" s="432"/>
      <c r="AT38" s="4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1"/>
      <c r="BP38" s="23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</row>
    <row r="39" spans="1:96" ht="3.75" customHeight="1">
      <c r="A39" s="23"/>
      <c r="B39" s="37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7"/>
      <c r="BP39" s="23"/>
      <c r="CI39" s="196"/>
      <c r="CJ39" s="196"/>
      <c r="CK39" s="196"/>
      <c r="CL39" s="196"/>
      <c r="CM39" s="196"/>
      <c r="CN39" s="196"/>
      <c r="CO39" s="196"/>
      <c r="CP39" s="196"/>
      <c r="CQ39" s="196"/>
      <c r="CR39" s="196"/>
    </row>
    <row r="40" spans="1:96" ht="7.5" customHeight="1">
      <c r="A40" s="23"/>
      <c r="B40" s="37"/>
      <c r="C40" s="32"/>
      <c r="D40" s="411" t="s">
        <v>62</v>
      </c>
      <c r="E40" s="411"/>
      <c r="F40" s="411"/>
      <c r="G40" s="411"/>
      <c r="H40" s="472" t="str">
        <f>BR5</f>
        <v>قويدر</v>
      </c>
      <c r="I40" s="472"/>
      <c r="J40" s="472"/>
      <c r="K40" s="472"/>
      <c r="L40" s="472"/>
      <c r="M40" s="472"/>
      <c r="N40" s="472"/>
      <c r="O40" s="472"/>
      <c r="P40" s="472"/>
      <c r="Q40" s="472"/>
      <c r="R40" s="472"/>
      <c r="S40" s="472"/>
      <c r="T40" s="472"/>
      <c r="U40" s="472"/>
      <c r="V40" s="472"/>
      <c r="W40" s="472"/>
      <c r="X40" s="472"/>
      <c r="Y40" s="472"/>
      <c r="Z40" s="472"/>
      <c r="AA40" s="472"/>
      <c r="AB40" s="472"/>
      <c r="AC40" s="472"/>
      <c r="AD40" s="472"/>
      <c r="AE40" s="472"/>
      <c r="AF40" s="472"/>
      <c r="AG40" s="472"/>
      <c r="AH40" s="472"/>
      <c r="AI40" s="472"/>
      <c r="AJ40" s="472"/>
      <c r="AK40" s="472"/>
      <c r="AL40" s="472"/>
      <c r="AM40" s="472"/>
      <c r="AN40" s="472"/>
      <c r="AO40" s="472"/>
      <c r="AP40" s="472"/>
      <c r="AQ40" s="472"/>
      <c r="AR40" s="472"/>
      <c r="AS40" s="472"/>
      <c r="AT40" s="472"/>
      <c r="AU40" s="472"/>
      <c r="AV40" s="472"/>
      <c r="AW40" s="472"/>
      <c r="AX40" s="472"/>
      <c r="AY40" s="472"/>
      <c r="AZ40" s="472"/>
      <c r="BA40" s="472"/>
      <c r="BB40" s="472"/>
      <c r="BC40" s="472"/>
      <c r="BD40" s="472"/>
      <c r="BE40" s="472"/>
      <c r="BF40" s="472"/>
      <c r="BG40" s="472"/>
      <c r="BH40" s="472"/>
      <c r="BI40" s="472"/>
      <c r="BJ40" s="472"/>
      <c r="BK40" s="414" t="s">
        <v>63</v>
      </c>
      <c r="BL40" s="414"/>
      <c r="BM40" s="414"/>
      <c r="BN40" s="414"/>
      <c r="BO40" s="37"/>
      <c r="BP40" s="23"/>
      <c r="CI40" s="196"/>
      <c r="CJ40" s="196"/>
      <c r="CK40" s="196"/>
      <c r="CL40" s="196"/>
      <c r="CM40" s="196"/>
      <c r="CN40" s="196"/>
      <c r="CO40" s="196"/>
      <c r="CP40" s="196"/>
      <c r="CQ40" s="196"/>
      <c r="CR40" s="196"/>
    </row>
    <row r="41" spans="1:96" ht="7.5" customHeight="1">
      <c r="A41" s="23"/>
      <c r="B41" s="37"/>
      <c r="C41" s="32"/>
      <c r="D41" s="411"/>
      <c r="E41" s="411"/>
      <c r="F41" s="411"/>
      <c r="G41" s="411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/>
      <c r="X41" s="473"/>
      <c r="Y41" s="473"/>
      <c r="Z41" s="473"/>
      <c r="AA41" s="473"/>
      <c r="AB41" s="473"/>
      <c r="AC41" s="473"/>
      <c r="AD41" s="473"/>
      <c r="AE41" s="473"/>
      <c r="AF41" s="473"/>
      <c r="AG41" s="473"/>
      <c r="AH41" s="473"/>
      <c r="AI41" s="473"/>
      <c r="AJ41" s="473"/>
      <c r="AK41" s="473"/>
      <c r="AL41" s="473"/>
      <c r="AM41" s="473"/>
      <c r="AN41" s="473"/>
      <c r="AO41" s="473"/>
      <c r="AP41" s="473"/>
      <c r="AQ41" s="473"/>
      <c r="AR41" s="473"/>
      <c r="AS41" s="473"/>
      <c r="AT41" s="473"/>
      <c r="AU41" s="473"/>
      <c r="AV41" s="473"/>
      <c r="AW41" s="473"/>
      <c r="AX41" s="473"/>
      <c r="AY41" s="473"/>
      <c r="AZ41" s="473"/>
      <c r="BA41" s="473"/>
      <c r="BB41" s="473"/>
      <c r="BC41" s="473"/>
      <c r="BD41" s="473"/>
      <c r="BE41" s="473"/>
      <c r="BF41" s="473"/>
      <c r="BG41" s="473"/>
      <c r="BH41" s="473"/>
      <c r="BI41" s="473"/>
      <c r="BJ41" s="473"/>
      <c r="BK41" s="414"/>
      <c r="BL41" s="414"/>
      <c r="BM41" s="414"/>
      <c r="BN41" s="414"/>
      <c r="BO41" s="37"/>
      <c r="BP41" s="23"/>
      <c r="CI41" s="196"/>
      <c r="CJ41" s="196"/>
      <c r="CK41" s="196"/>
      <c r="CL41" s="196"/>
      <c r="CM41" s="196"/>
      <c r="CN41" s="196"/>
      <c r="CO41" s="196"/>
      <c r="CP41" s="196"/>
      <c r="CQ41" s="196"/>
      <c r="CR41" s="196"/>
    </row>
    <row r="42" spans="1:96" ht="7.5" customHeight="1">
      <c r="A42" s="23"/>
      <c r="B42" s="37"/>
      <c r="C42" s="32"/>
      <c r="D42" s="69"/>
      <c r="E42" s="69"/>
      <c r="F42" s="69"/>
      <c r="G42" s="69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7"/>
      <c r="BP42" s="23"/>
      <c r="CI42" s="196"/>
      <c r="CJ42" s="196"/>
      <c r="CK42" s="196"/>
      <c r="CL42" s="196"/>
      <c r="CM42" s="196"/>
      <c r="CN42" s="196"/>
      <c r="CO42" s="196"/>
      <c r="CP42" s="196"/>
      <c r="CQ42" s="196"/>
      <c r="CR42" s="196"/>
    </row>
    <row r="43" spans="1:96" ht="7.5" customHeight="1">
      <c r="A43" s="23"/>
      <c r="B43" s="37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465" t="s">
        <v>64</v>
      </c>
      <c r="O43" s="465"/>
      <c r="P43" s="465"/>
      <c r="Q43" s="465"/>
      <c r="R43" s="465"/>
      <c r="S43" s="465"/>
      <c r="T43" s="465"/>
      <c r="U43" s="465"/>
      <c r="V43" s="465"/>
      <c r="W43" s="465"/>
      <c r="X43" s="465"/>
      <c r="Y43" s="465"/>
      <c r="Z43" s="466"/>
      <c r="AA43" s="695">
        <f>BR9</f>
        <v>8100100250</v>
      </c>
      <c r="AB43" s="696"/>
      <c r="AC43" s="696"/>
      <c r="AD43" s="696"/>
      <c r="AE43" s="696"/>
      <c r="AF43" s="696"/>
      <c r="AG43" s="696"/>
      <c r="AH43" s="696"/>
      <c r="AI43" s="696"/>
      <c r="AJ43" s="696"/>
      <c r="AK43" s="696"/>
      <c r="AL43" s="696"/>
      <c r="AM43" s="696"/>
      <c r="AN43" s="696"/>
      <c r="AO43" s="696"/>
      <c r="AP43" s="696"/>
      <c r="AQ43" s="696"/>
      <c r="AR43" s="697"/>
      <c r="AS43" s="437" t="s">
        <v>65</v>
      </c>
      <c r="AT43" s="437"/>
      <c r="AU43" s="437"/>
      <c r="AV43" s="437"/>
      <c r="AW43" s="437"/>
      <c r="AX43" s="437"/>
      <c r="AY43" s="437"/>
      <c r="AZ43" s="437"/>
      <c r="BA43" s="33"/>
      <c r="BB43" s="33"/>
      <c r="BC43" s="33"/>
      <c r="BD43" s="33"/>
      <c r="BE43" s="33"/>
      <c r="BF43" s="32"/>
      <c r="BG43" s="32"/>
      <c r="BH43" s="32"/>
      <c r="BI43" s="32"/>
      <c r="BJ43" s="32"/>
      <c r="BK43" s="32"/>
      <c r="BL43" s="32"/>
      <c r="BM43" s="32"/>
      <c r="BN43" s="32"/>
      <c r="BO43" s="37"/>
      <c r="BP43" s="23"/>
      <c r="CH43" s="656" t="s">
        <v>182</v>
      </c>
      <c r="CI43" s="656"/>
      <c r="CJ43" s="656"/>
      <c r="CK43" s="656"/>
      <c r="CL43" s="656"/>
      <c r="CM43" s="656"/>
      <c r="CN43" s="656"/>
      <c r="CO43" s="656"/>
      <c r="CP43" s="656"/>
      <c r="CQ43" s="656"/>
      <c r="CR43" s="196"/>
    </row>
    <row r="44" spans="1:96" ht="7.5" customHeight="1">
      <c r="A44" s="23"/>
      <c r="B44" s="37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465"/>
      <c r="O44" s="465"/>
      <c r="P44" s="465"/>
      <c r="Q44" s="465"/>
      <c r="R44" s="465"/>
      <c r="S44" s="465"/>
      <c r="T44" s="465"/>
      <c r="U44" s="465"/>
      <c r="V44" s="465"/>
      <c r="W44" s="465"/>
      <c r="X44" s="465"/>
      <c r="Y44" s="465"/>
      <c r="Z44" s="466"/>
      <c r="AA44" s="698"/>
      <c r="AB44" s="699"/>
      <c r="AC44" s="699"/>
      <c r="AD44" s="699"/>
      <c r="AE44" s="699"/>
      <c r="AF44" s="699"/>
      <c r="AG44" s="699"/>
      <c r="AH44" s="699"/>
      <c r="AI44" s="699"/>
      <c r="AJ44" s="699"/>
      <c r="AK44" s="699"/>
      <c r="AL44" s="699"/>
      <c r="AM44" s="699"/>
      <c r="AN44" s="699"/>
      <c r="AO44" s="699"/>
      <c r="AP44" s="699"/>
      <c r="AQ44" s="699"/>
      <c r="AR44" s="700"/>
      <c r="AS44" s="437"/>
      <c r="AT44" s="437"/>
      <c r="AU44" s="437"/>
      <c r="AV44" s="437"/>
      <c r="AW44" s="437"/>
      <c r="AX44" s="437"/>
      <c r="AY44" s="437"/>
      <c r="AZ44" s="437"/>
      <c r="BA44" s="33"/>
      <c r="BB44" s="33"/>
      <c r="BC44" s="33"/>
      <c r="BD44" s="33"/>
      <c r="BE44" s="33"/>
      <c r="BF44" s="32"/>
      <c r="BG44" s="32"/>
      <c r="BH44" s="32"/>
      <c r="BI44" s="32"/>
      <c r="BJ44" s="32"/>
      <c r="BK44" s="32"/>
      <c r="BL44" s="32"/>
      <c r="BM44" s="32"/>
      <c r="BN44" s="32"/>
      <c r="BO44" s="37"/>
      <c r="BP44" s="23"/>
      <c r="CH44" s="656"/>
      <c r="CI44" s="656"/>
      <c r="CJ44" s="656"/>
      <c r="CK44" s="656"/>
      <c r="CL44" s="656"/>
      <c r="CM44" s="656"/>
      <c r="CN44" s="656"/>
      <c r="CO44" s="656"/>
      <c r="CP44" s="656"/>
      <c r="CQ44" s="656"/>
      <c r="CR44" s="196"/>
    </row>
    <row r="45" spans="1:96" ht="3.75" customHeight="1">
      <c r="A45" s="23"/>
      <c r="B45" s="37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7"/>
      <c r="BP45" s="23"/>
      <c r="CH45" s="656"/>
      <c r="CI45" s="656"/>
      <c r="CJ45" s="656"/>
      <c r="CK45" s="656"/>
      <c r="CL45" s="656"/>
      <c r="CM45" s="656"/>
      <c r="CN45" s="656"/>
      <c r="CO45" s="656"/>
      <c r="CP45" s="656"/>
      <c r="CQ45" s="656"/>
      <c r="CR45" s="196"/>
    </row>
    <row r="46" spans="1:96" ht="7.5" customHeight="1">
      <c r="A46" s="23"/>
      <c r="B46" s="37"/>
      <c r="C46" s="32"/>
      <c r="D46" s="411" t="s">
        <v>66</v>
      </c>
      <c r="E46" s="411"/>
      <c r="F46" s="411"/>
      <c r="G46" s="411"/>
      <c r="H46" s="411"/>
      <c r="I46" s="482" t="str">
        <f>BR7</f>
        <v>بن نافع</v>
      </c>
      <c r="J46" s="483"/>
      <c r="K46" s="483"/>
      <c r="L46" s="483"/>
      <c r="M46" s="483"/>
      <c r="N46" s="483"/>
      <c r="O46" s="483"/>
      <c r="P46" s="483"/>
      <c r="Q46" s="483"/>
      <c r="R46" s="483"/>
      <c r="S46" s="483"/>
      <c r="T46" s="483"/>
      <c r="U46" s="483"/>
      <c r="V46" s="483"/>
      <c r="W46" s="483"/>
      <c r="X46" s="483"/>
      <c r="Y46" s="483"/>
      <c r="Z46" s="483"/>
      <c r="AA46" s="483"/>
      <c r="AB46" s="483"/>
      <c r="AC46" s="483"/>
      <c r="AD46" s="483"/>
      <c r="AE46" s="483"/>
      <c r="AF46" s="483"/>
      <c r="AG46" s="483"/>
      <c r="AH46" s="483"/>
      <c r="AI46" s="483"/>
      <c r="AJ46" s="483"/>
      <c r="AK46" s="483"/>
      <c r="AL46" s="483"/>
      <c r="AM46" s="483"/>
      <c r="AN46" s="483"/>
      <c r="AO46" s="483"/>
      <c r="AP46" s="483"/>
      <c r="AQ46" s="483"/>
      <c r="AR46" s="483"/>
      <c r="AS46" s="483"/>
      <c r="AT46" s="483"/>
      <c r="AU46" s="483"/>
      <c r="AV46" s="483"/>
      <c r="AW46" s="483"/>
      <c r="AX46" s="483"/>
      <c r="AY46" s="483"/>
      <c r="AZ46" s="483"/>
      <c r="BA46" s="483"/>
      <c r="BB46" s="483"/>
      <c r="BC46" s="483"/>
      <c r="BD46" s="483"/>
      <c r="BE46" s="483"/>
      <c r="BF46" s="483"/>
      <c r="BG46" s="483"/>
      <c r="BH46" s="483"/>
      <c r="BI46" s="483"/>
      <c r="BJ46" s="483"/>
      <c r="BK46" s="414" t="s">
        <v>67</v>
      </c>
      <c r="BL46" s="414"/>
      <c r="BM46" s="414"/>
      <c r="BN46" s="414"/>
      <c r="BO46" s="37"/>
      <c r="BP46" s="23"/>
      <c r="CH46" s="656"/>
      <c r="CI46" s="656"/>
      <c r="CJ46" s="656"/>
      <c r="CK46" s="656"/>
      <c r="CL46" s="656"/>
      <c r="CM46" s="656"/>
      <c r="CN46" s="656"/>
      <c r="CO46" s="656"/>
      <c r="CP46" s="656"/>
      <c r="CQ46" s="656"/>
      <c r="CR46" s="196"/>
    </row>
    <row r="47" spans="1:96" ht="7.5" customHeight="1">
      <c r="A47" s="23"/>
      <c r="B47" s="37"/>
      <c r="C47" s="32"/>
      <c r="D47" s="411"/>
      <c r="E47" s="411"/>
      <c r="F47" s="411"/>
      <c r="G47" s="411"/>
      <c r="H47" s="411"/>
      <c r="I47" s="484"/>
      <c r="J47" s="484"/>
      <c r="K47" s="484"/>
      <c r="L47" s="484"/>
      <c r="M47" s="484"/>
      <c r="N47" s="484"/>
      <c r="O47" s="484"/>
      <c r="P47" s="484"/>
      <c r="Q47" s="484"/>
      <c r="R47" s="484"/>
      <c r="S47" s="484"/>
      <c r="T47" s="484"/>
      <c r="U47" s="484"/>
      <c r="V47" s="484"/>
      <c r="W47" s="484"/>
      <c r="X47" s="484"/>
      <c r="Y47" s="484"/>
      <c r="Z47" s="484"/>
      <c r="AA47" s="484"/>
      <c r="AB47" s="484"/>
      <c r="AC47" s="484"/>
      <c r="AD47" s="484"/>
      <c r="AE47" s="484"/>
      <c r="AF47" s="484"/>
      <c r="AG47" s="484"/>
      <c r="AH47" s="484"/>
      <c r="AI47" s="484"/>
      <c r="AJ47" s="484"/>
      <c r="AK47" s="484"/>
      <c r="AL47" s="484"/>
      <c r="AM47" s="484"/>
      <c r="AN47" s="484"/>
      <c r="AO47" s="484"/>
      <c r="AP47" s="484"/>
      <c r="AQ47" s="484"/>
      <c r="AR47" s="484"/>
      <c r="AS47" s="484"/>
      <c r="AT47" s="484"/>
      <c r="AU47" s="484"/>
      <c r="AV47" s="484"/>
      <c r="AW47" s="484"/>
      <c r="AX47" s="484"/>
      <c r="AY47" s="484"/>
      <c r="AZ47" s="484"/>
      <c r="BA47" s="484"/>
      <c r="BB47" s="484"/>
      <c r="BC47" s="484"/>
      <c r="BD47" s="484"/>
      <c r="BE47" s="484"/>
      <c r="BF47" s="484"/>
      <c r="BG47" s="484"/>
      <c r="BH47" s="484"/>
      <c r="BI47" s="484"/>
      <c r="BJ47" s="485"/>
      <c r="BK47" s="414"/>
      <c r="BL47" s="414"/>
      <c r="BM47" s="414"/>
      <c r="BN47" s="414"/>
      <c r="BO47" s="37"/>
      <c r="BP47" s="23"/>
      <c r="CH47" s="656"/>
      <c r="CI47" s="656"/>
      <c r="CJ47" s="656"/>
      <c r="CK47" s="656"/>
      <c r="CL47" s="656"/>
      <c r="CM47" s="656"/>
      <c r="CN47" s="656"/>
      <c r="CO47" s="656"/>
      <c r="CP47" s="656"/>
      <c r="CQ47" s="656"/>
      <c r="CR47" s="196"/>
    </row>
    <row r="48" spans="1:96" ht="3.75" customHeight="1">
      <c r="A48" s="23"/>
      <c r="B48" s="37"/>
      <c r="C48" s="32"/>
      <c r="D48" s="32"/>
      <c r="E48" s="32"/>
      <c r="F48" s="32"/>
      <c r="G48" s="32"/>
      <c r="H48" s="32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32"/>
      <c r="BK48" s="32"/>
      <c r="BL48" s="32"/>
      <c r="BM48" s="32"/>
      <c r="BN48" s="32"/>
      <c r="BO48" s="37"/>
      <c r="BP48" s="23"/>
      <c r="CH48" s="656"/>
      <c r="CI48" s="656"/>
      <c r="CJ48" s="656"/>
      <c r="CK48" s="656"/>
      <c r="CL48" s="656"/>
      <c r="CM48" s="656"/>
      <c r="CN48" s="656"/>
      <c r="CO48" s="656"/>
      <c r="CP48" s="656"/>
      <c r="CQ48" s="656"/>
      <c r="CR48" s="196"/>
    </row>
    <row r="49" spans="1:96" ht="7.5" customHeight="1">
      <c r="A49" s="23"/>
      <c r="B49" s="37"/>
      <c r="C49" s="32"/>
      <c r="D49" s="436" t="s">
        <v>68</v>
      </c>
      <c r="E49" s="436"/>
      <c r="F49" s="436"/>
      <c r="G49" s="436"/>
      <c r="H49" s="486"/>
      <c r="I49" s="487"/>
      <c r="J49" s="488"/>
      <c r="K49" s="488"/>
      <c r="L49" s="488"/>
      <c r="M49" s="488"/>
      <c r="N49" s="488"/>
      <c r="O49" s="488"/>
      <c r="P49" s="488"/>
      <c r="Q49" s="488"/>
      <c r="R49" s="488"/>
      <c r="S49" s="489"/>
      <c r="T49" s="493" t="s">
        <v>69</v>
      </c>
      <c r="U49" s="493"/>
      <c r="V49" s="482" t="str">
        <f>BR13</f>
        <v>ولاية ........  بلدية  ,,,,,,,,,,,,</v>
      </c>
      <c r="W49" s="494"/>
      <c r="X49" s="494"/>
      <c r="Y49" s="494"/>
      <c r="Z49" s="494"/>
      <c r="AA49" s="494"/>
      <c r="AB49" s="494"/>
      <c r="AC49" s="494"/>
      <c r="AD49" s="494"/>
      <c r="AE49" s="494"/>
      <c r="AF49" s="494"/>
      <c r="AG49" s="494"/>
      <c r="AH49" s="494"/>
      <c r="AI49" s="494"/>
      <c r="AJ49" s="494"/>
      <c r="AK49" s="494"/>
      <c r="AL49" s="494"/>
      <c r="AM49" s="494"/>
      <c r="AN49" s="494"/>
      <c r="AO49" s="494"/>
      <c r="AP49" s="494"/>
      <c r="AQ49" s="494"/>
      <c r="AR49" s="494"/>
      <c r="AS49" s="494"/>
      <c r="AT49" s="494"/>
      <c r="AU49" s="497" t="s">
        <v>70</v>
      </c>
      <c r="AV49" s="497"/>
      <c r="AW49" s="498"/>
      <c r="AX49" s="689">
        <f>BR11</f>
        <v>43117</v>
      </c>
      <c r="AY49" s="690"/>
      <c r="AZ49" s="690"/>
      <c r="BA49" s="690"/>
      <c r="BB49" s="690"/>
      <c r="BC49" s="690"/>
      <c r="BD49" s="690"/>
      <c r="BE49" s="690"/>
      <c r="BF49" s="690"/>
      <c r="BG49" s="691"/>
      <c r="BH49" s="414" t="s">
        <v>71</v>
      </c>
      <c r="BI49" s="414"/>
      <c r="BJ49" s="414"/>
      <c r="BK49" s="414"/>
      <c r="BL49" s="414"/>
      <c r="BM49" s="414"/>
      <c r="BN49" s="414"/>
      <c r="BO49" s="37"/>
      <c r="BP49" s="23"/>
      <c r="CH49" s="656"/>
      <c r="CI49" s="656"/>
      <c r="CJ49" s="656"/>
      <c r="CK49" s="656"/>
      <c r="CL49" s="656"/>
      <c r="CM49" s="656"/>
      <c r="CN49" s="656"/>
      <c r="CO49" s="656"/>
      <c r="CP49" s="656"/>
      <c r="CQ49" s="656"/>
      <c r="CR49" s="196"/>
    </row>
    <row r="50" spans="1:96" ht="7.5" customHeight="1">
      <c r="A50" s="23"/>
      <c r="B50" s="37"/>
      <c r="C50" s="32"/>
      <c r="D50" s="436"/>
      <c r="E50" s="436"/>
      <c r="F50" s="436"/>
      <c r="G50" s="436"/>
      <c r="H50" s="486"/>
      <c r="I50" s="490"/>
      <c r="J50" s="491"/>
      <c r="K50" s="491"/>
      <c r="L50" s="491"/>
      <c r="M50" s="491"/>
      <c r="N50" s="491"/>
      <c r="O50" s="491"/>
      <c r="P50" s="491"/>
      <c r="Q50" s="491"/>
      <c r="R50" s="491"/>
      <c r="S50" s="492"/>
      <c r="T50" s="493"/>
      <c r="U50" s="493"/>
      <c r="V50" s="495"/>
      <c r="W50" s="495"/>
      <c r="X50" s="495"/>
      <c r="Y50" s="495"/>
      <c r="Z50" s="495"/>
      <c r="AA50" s="495"/>
      <c r="AB50" s="495"/>
      <c r="AC50" s="495"/>
      <c r="AD50" s="495"/>
      <c r="AE50" s="495"/>
      <c r="AF50" s="495"/>
      <c r="AG50" s="495"/>
      <c r="AH50" s="495"/>
      <c r="AI50" s="495"/>
      <c r="AJ50" s="495"/>
      <c r="AK50" s="495"/>
      <c r="AL50" s="495"/>
      <c r="AM50" s="495"/>
      <c r="AN50" s="495"/>
      <c r="AO50" s="495"/>
      <c r="AP50" s="495"/>
      <c r="AQ50" s="495"/>
      <c r="AR50" s="495"/>
      <c r="AS50" s="495"/>
      <c r="AT50" s="496"/>
      <c r="AU50" s="497"/>
      <c r="AV50" s="497"/>
      <c r="AW50" s="498"/>
      <c r="AX50" s="692"/>
      <c r="AY50" s="693"/>
      <c r="AZ50" s="693"/>
      <c r="BA50" s="693"/>
      <c r="BB50" s="693"/>
      <c r="BC50" s="693"/>
      <c r="BD50" s="693"/>
      <c r="BE50" s="693"/>
      <c r="BF50" s="693"/>
      <c r="BG50" s="694"/>
      <c r="BH50" s="414"/>
      <c r="BI50" s="414"/>
      <c r="BJ50" s="414"/>
      <c r="BK50" s="414"/>
      <c r="BL50" s="414"/>
      <c r="BM50" s="414"/>
      <c r="BN50" s="414"/>
      <c r="BO50" s="37"/>
      <c r="BP50" s="23"/>
      <c r="CH50" s="656"/>
      <c r="CI50" s="656"/>
      <c r="CJ50" s="656"/>
      <c r="CK50" s="656"/>
      <c r="CL50" s="656"/>
      <c r="CM50" s="656"/>
      <c r="CN50" s="656"/>
      <c r="CO50" s="656"/>
      <c r="CP50" s="656"/>
      <c r="CQ50" s="656"/>
      <c r="CR50" s="196"/>
    </row>
    <row r="51" spans="1:96" ht="3.75" customHeight="1">
      <c r="A51" s="23"/>
      <c r="B51" s="37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7"/>
      <c r="BP51" s="23"/>
      <c r="CH51" s="656"/>
      <c r="CI51" s="656"/>
      <c r="CJ51" s="656"/>
      <c r="CK51" s="656"/>
      <c r="CL51" s="656"/>
      <c r="CM51" s="656"/>
      <c r="CN51" s="656"/>
      <c r="CO51" s="656"/>
      <c r="CP51" s="656"/>
      <c r="CQ51" s="656"/>
      <c r="CR51" s="196"/>
    </row>
    <row r="52" spans="1:96" ht="7.5" customHeight="1">
      <c r="A52" s="23"/>
      <c r="B52" s="37"/>
      <c r="C52" s="32"/>
      <c r="D52" s="411" t="s">
        <v>58</v>
      </c>
      <c r="E52" s="411"/>
      <c r="F52" s="411"/>
      <c r="G52" s="411"/>
      <c r="H52" s="411"/>
      <c r="I52" s="411"/>
      <c r="J52" s="508" t="str">
        <f>BR15</f>
        <v>مديرية ........,,,,,,,,,,,,,,,,</v>
      </c>
      <c r="K52" s="509"/>
      <c r="L52" s="509"/>
      <c r="M52" s="509"/>
      <c r="N52" s="509"/>
      <c r="O52" s="509"/>
      <c r="P52" s="509"/>
      <c r="Q52" s="509"/>
      <c r="R52" s="509"/>
      <c r="S52" s="509"/>
      <c r="T52" s="509"/>
      <c r="U52" s="509"/>
      <c r="V52" s="509"/>
      <c r="W52" s="509"/>
      <c r="X52" s="509"/>
      <c r="Y52" s="509"/>
      <c r="Z52" s="509"/>
      <c r="AA52" s="509"/>
      <c r="AB52" s="509"/>
      <c r="AC52" s="509"/>
      <c r="AD52" s="509"/>
      <c r="AE52" s="509"/>
      <c r="AF52" s="509"/>
      <c r="AG52" s="509"/>
      <c r="AH52" s="509"/>
      <c r="AI52" s="509"/>
      <c r="AJ52" s="509"/>
      <c r="AK52" s="509"/>
      <c r="AL52" s="509"/>
      <c r="AM52" s="509"/>
      <c r="AN52" s="509"/>
      <c r="AO52" s="509"/>
      <c r="AP52" s="509"/>
      <c r="AQ52" s="509"/>
      <c r="AR52" s="509"/>
      <c r="AS52" s="509"/>
      <c r="AT52" s="509"/>
      <c r="AU52" s="509"/>
      <c r="AV52" s="509"/>
      <c r="AW52" s="509"/>
      <c r="AX52" s="509"/>
      <c r="AY52" s="509"/>
      <c r="AZ52" s="509"/>
      <c r="BA52" s="509"/>
      <c r="BB52" s="509"/>
      <c r="BC52" s="509"/>
      <c r="BD52" s="509"/>
      <c r="BE52" s="509"/>
      <c r="BF52" s="509"/>
      <c r="BG52" s="509"/>
      <c r="BH52" s="509"/>
      <c r="BI52" s="509"/>
      <c r="BJ52" s="414" t="s">
        <v>59</v>
      </c>
      <c r="BK52" s="414"/>
      <c r="BL52" s="414"/>
      <c r="BM52" s="414"/>
      <c r="BN52" s="414"/>
      <c r="BO52" s="37"/>
      <c r="BP52" s="23"/>
      <c r="CH52" s="656"/>
      <c r="CI52" s="656"/>
      <c r="CJ52" s="656"/>
      <c r="CK52" s="656"/>
      <c r="CL52" s="656"/>
      <c r="CM52" s="656"/>
      <c r="CN52" s="656"/>
      <c r="CO52" s="656"/>
      <c r="CP52" s="656"/>
      <c r="CQ52" s="656"/>
      <c r="CR52" s="196"/>
    </row>
    <row r="53" spans="1:96" ht="7.5" customHeight="1">
      <c r="A53" s="23"/>
      <c r="B53" s="37"/>
      <c r="C53" s="32"/>
      <c r="D53" s="411"/>
      <c r="E53" s="411"/>
      <c r="F53" s="411"/>
      <c r="G53" s="411"/>
      <c r="H53" s="411"/>
      <c r="I53" s="411"/>
      <c r="J53" s="510"/>
      <c r="K53" s="510"/>
      <c r="L53" s="510"/>
      <c r="M53" s="510"/>
      <c r="N53" s="510"/>
      <c r="O53" s="510"/>
      <c r="P53" s="510"/>
      <c r="Q53" s="510"/>
      <c r="R53" s="510"/>
      <c r="S53" s="510"/>
      <c r="T53" s="510"/>
      <c r="U53" s="510"/>
      <c r="V53" s="510"/>
      <c r="W53" s="510"/>
      <c r="X53" s="510"/>
      <c r="Y53" s="510"/>
      <c r="Z53" s="510"/>
      <c r="AA53" s="510"/>
      <c r="AB53" s="510"/>
      <c r="AC53" s="510"/>
      <c r="AD53" s="510"/>
      <c r="AE53" s="510"/>
      <c r="AF53" s="510"/>
      <c r="AG53" s="510"/>
      <c r="AH53" s="510"/>
      <c r="AI53" s="510"/>
      <c r="AJ53" s="510"/>
      <c r="AK53" s="510"/>
      <c r="AL53" s="510"/>
      <c r="AM53" s="510"/>
      <c r="AN53" s="510"/>
      <c r="AO53" s="510"/>
      <c r="AP53" s="510"/>
      <c r="AQ53" s="510"/>
      <c r="AR53" s="510"/>
      <c r="AS53" s="510"/>
      <c r="AT53" s="510"/>
      <c r="AU53" s="510"/>
      <c r="AV53" s="510"/>
      <c r="AW53" s="510"/>
      <c r="AX53" s="510"/>
      <c r="AY53" s="510"/>
      <c r="AZ53" s="510"/>
      <c r="BA53" s="510"/>
      <c r="BB53" s="510"/>
      <c r="BC53" s="510"/>
      <c r="BD53" s="510"/>
      <c r="BE53" s="510"/>
      <c r="BF53" s="510"/>
      <c r="BG53" s="510"/>
      <c r="BH53" s="510"/>
      <c r="BI53" s="510"/>
      <c r="BJ53" s="414"/>
      <c r="BK53" s="414"/>
      <c r="BL53" s="414"/>
      <c r="BM53" s="414"/>
      <c r="BN53" s="414"/>
      <c r="BO53" s="37"/>
      <c r="BP53" s="23"/>
      <c r="CH53" s="656"/>
      <c r="CI53" s="656"/>
      <c r="CJ53" s="656"/>
      <c r="CK53" s="656"/>
      <c r="CL53" s="656"/>
      <c r="CM53" s="656"/>
      <c r="CN53" s="656"/>
      <c r="CO53" s="656"/>
      <c r="CP53" s="656"/>
      <c r="CQ53" s="656"/>
      <c r="CR53" s="196"/>
    </row>
    <row r="54" spans="1:96" ht="3.75" customHeight="1">
      <c r="A54" s="23"/>
      <c r="B54" s="37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5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7"/>
      <c r="BP54" s="23"/>
      <c r="CH54" s="656"/>
      <c r="CI54" s="656"/>
      <c r="CJ54" s="656"/>
      <c r="CK54" s="656"/>
      <c r="CL54" s="656"/>
      <c r="CM54" s="656"/>
      <c r="CN54" s="656"/>
      <c r="CO54" s="656"/>
      <c r="CP54" s="656"/>
      <c r="CQ54" s="656"/>
      <c r="CR54" s="196"/>
    </row>
    <row r="55" spans="1:96" ht="7.5" customHeight="1">
      <c r="A55" s="23"/>
      <c r="B55" s="37"/>
      <c r="C55" s="32"/>
      <c r="D55" s="511" t="s">
        <v>72</v>
      </c>
      <c r="E55" s="511"/>
      <c r="F55" s="511"/>
      <c r="G55" s="511"/>
      <c r="H55" s="511"/>
      <c r="I55" s="511"/>
      <c r="J55" s="511"/>
      <c r="K55" s="472" t="str">
        <f>BR17</f>
        <v>مفتش</v>
      </c>
      <c r="L55" s="472"/>
      <c r="M55" s="472"/>
      <c r="N55" s="472"/>
      <c r="O55" s="472"/>
      <c r="P55" s="472"/>
      <c r="Q55" s="472"/>
      <c r="R55" s="472"/>
      <c r="S55" s="472"/>
      <c r="T55" s="472"/>
      <c r="U55" s="472"/>
      <c r="V55" s="472"/>
      <c r="W55" s="472"/>
      <c r="X55" s="472"/>
      <c r="Y55" s="472"/>
      <c r="Z55" s="472"/>
      <c r="AA55" s="472"/>
      <c r="AB55" s="472"/>
      <c r="AC55" s="472"/>
      <c r="AD55" s="472"/>
      <c r="AE55" s="472"/>
      <c r="AF55" s="472"/>
      <c r="AG55" s="472"/>
      <c r="AH55" s="472"/>
      <c r="AI55" s="472"/>
      <c r="AJ55" s="472"/>
      <c r="AK55" s="472"/>
      <c r="AL55" s="472"/>
      <c r="AM55" s="472"/>
      <c r="AN55" s="472"/>
      <c r="AO55" s="472"/>
      <c r="AP55" s="472"/>
      <c r="AQ55" s="472"/>
      <c r="AR55" s="472"/>
      <c r="AS55" s="472"/>
      <c r="AT55" s="472"/>
      <c r="AU55" s="472"/>
      <c r="AV55" s="472"/>
      <c r="AW55" s="472"/>
      <c r="AX55" s="472"/>
      <c r="AY55" s="472"/>
      <c r="AZ55" s="472"/>
      <c r="BA55" s="472"/>
      <c r="BB55" s="472"/>
      <c r="BC55" s="472"/>
      <c r="BD55" s="472"/>
      <c r="BE55" s="472"/>
      <c r="BF55" s="472"/>
      <c r="BG55" s="472"/>
      <c r="BH55" s="472"/>
      <c r="BI55" s="472"/>
      <c r="BJ55" s="414" t="s">
        <v>73</v>
      </c>
      <c r="BK55" s="414"/>
      <c r="BL55" s="414"/>
      <c r="BM55" s="414"/>
      <c r="BN55" s="414"/>
      <c r="BO55" s="37"/>
      <c r="BP55" s="23"/>
      <c r="CH55" s="656"/>
      <c r="CI55" s="656"/>
      <c r="CJ55" s="656"/>
      <c r="CK55" s="656"/>
      <c r="CL55" s="656"/>
      <c r="CM55" s="656"/>
      <c r="CN55" s="656"/>
      <c r="CO55" s="656"/>
      <c r="CP55" s="656"/>
      <c r="CQ55" s="656"/>
      <c r="CR55" s="196"/>
    </row>
    <row r="56" spans="1:96" ht="7.5" customHeight="1">
      <c r="A56" s="23"/>
      <c r="B56" s="37"/>
      <c r="C56" s="32"/>
      <c r="D56" s="511"/>
      <c r="E56" s="511"/>
      <c r="F56" s="511"/>
      <c r="G56" s="511"/>
      <c r="H56" s="511"/>
      <c r="I56" s="511"/>
      <c r="J56" s="511"/>
      <c r="K56" s="473"/>
      <c r="L56" s="473"/>
      <c r="M56" s="473"/>
      <c r="N56" s="473"/>
      <c r="O56" s="473"/>
      <c r="P56" s="473"/>
      <c r="Q56" s="473"/>
      <c r="R56" s="473"/>
      <c r="S56" s="473"/>
      <c r="T56" s="473"/>
      <c r="U56" s="473"/>
      <c r="V56" s="473"/>
      <c r="W56" s="473"/>
      <c r="X56" s="473"/>
      <c r="Y56" s="473"/>
      <c r="Z56" s="473"/>
      <c r="AA56" s="473"/>
      <c r="AB56" s="473"/>
      <c r="AC56" s="473"/>
      <c r="AD56" s="473"/>
      <c r="AE56" s="473"/>
      <c r="AF56" s="473"/>
      <c r="AG56" s="473"/>
      <c r="AH56" s="473"/>
      <c r="AI56" s="473"/>
      <c r="AJ56" s="473"/>
      <c r="AK56" s="473"/>
      <c r="AL56" s="473"/>
      <c r="AM56" s="473"/>
      <c r="AN56" s="473"/>
      <c r="AO56" s="473"/>
      <c r="AP56" s="473"/>
      <c r="AQ56" s="473"/>
      <c r="AR56" s="473"/>
      <c r="AS56" s="473"/>
      <c r="AT56" s="473"/>
      <c r="AU56" s="473"/>
      <c r="AV56" s="473"/>
      <c r="AW56" s="473"/>
      <c r="AX56" s="473"/>
      <c r="AY56" s="473"/>
      <c r="AZ56" s="473"/>
      <c r="BA56" s="473"/>
      <c r="BB56" s="473"/>
      <c r="BC56" s="473"/>
      <c r="BD56" s="473"/>
      <c r="BE56" s="473"/>
      <c r="BF56" s="473"/>
      <c r="BG56" s="473"/>
      <c r="BH56" s="473"/>
      <c r="BI56" s="473"/>
      <c r="BJ56" s="414"/>
      <c r="BK56" s="414"/>
      <c r="BL56" s="414"/>
      <c r="BM56" s="414"/>
      <c r="BN56" s="414"/>
      <c r="BO56" s="37"/>
      <c r="BP56" s="23"/>
      <c r="CH56" s="656"/>
      <c r="CI56" s="656"/>
      <c r="CJ56" s="656"/>
      <c r="CK56" s="656"/>
      <c r="CL56" s="656"/>
      <c r="CM56" s="656"/>
      <c r="CN56" s="656"/>
      <c r="CO56" s="656"/>
      <c r="CP56" s="656"/>
      <c r="CQ56" s="656"/>
      <c r="CR56" s="196"/>
    </row>
    <row r="57" spans="1:96" ht="7.5" customHeight="1">
      <c r="A57" s="23"/>
      <c r="B57" s="37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40"/>
      <c r="BP57" s="23"/>
      <c r="CH57" s="656"/>
      <c r="CI57" s="656"/>
      <c r="CJ57" s="656"/>
      <c r="CK57" s="656"/>
      <c r="CL57" s="656"/>
      <c r="CM57" s="656"/>
      <c r="CN57" s="656"/>
      <c r="CO57" s="656"/>
      <c r="CP57" s="656"/>
      <c r="CQ57" s="656"/>
      <c r="CR57" s="196"/>
    </row>
    <row r="58" spans="1:96" ht="7.5" customHeight="1">
      <c r="A58" s="23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3"/>
      <c r="CH58" s="656"/>
      <c r="CI58" s="656"/>
      <c r="CJ58" s="656"/>
      <c r="CK58" s="656"/>
      <c r="CL58" s="656"/>
      <c r="CM58" s="656"/>
      <c r="CN58" s="656"/>
      <c r="CO58" s="656"/>
      <c r="CP58" s="656"/>
      <c r="CQ58" s="656"/>
      <c r="CR58" s="196"/>
    </row>
    <row r="59" spans="1:96" ht="7.5" customHeight="1">
      <c r="A59" s="23"/>
      <c r="B59" s="24"/>
      <c r="C59" s="445" t="s">
        <v>74</v>
      </c>
      <c r="D59" s="445"/>
      <c r="E59" s="445"/>
      <c r="F59" s="445"/>
      <c r="G59" s="445"/>
      <c r="H59" s="445"/>
      <c r="I59" s="445"/>
      <c r="J59" s="445"/>
      <c r="K59" s="445"/>
      <c r="L59" s="445"/>
      <c r="M59" s="445"/>
      <c r="N59" s="445"/>
      <c r="O59" s="445"/>
      <c r="P59" s="445"/>
      <c r="Q59" s="445"/>
      <c r="R59" s="445"/>
      <c r="S59" s="445"/>
      <c r="T59" s="445"/>
      <c r="U59" s="445"/>
      <c r="V59" s="445"/>
      <c r="W59" s="445"/>
      <c r="X59" s="445"/>
      <c r="Y59" s="445"/>
      <c r="Z59" s="445"/>
      <c r="AA59" s="445"/>
      <c r="AB59" s="445"/>
      <c r="AC59" s="445"/>
      <c r="AD59" s="445"/>
      <c r="AE59" s="445"/>
      <c r="AF59" s="445"/>
      <c r="AG59" s="445"/>
      <c r="AH59" s="445"/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445"/>
      <c r="AX59" s="445"/>
      <c r="AY59" s="445"/>
      <c r="AZ59" s="445"/>
      <c r="BA59" s="445"/>
      <c r="BB59" s="445"/>
      <c r="BC59" s="445"/>
      <c r="BD59" s="445"/>
      <c r="BE59" s="445"/>
      <c r="BF59" s="445"/>
      <c r="BG59" s="445"/>
      <c r="BH59" s="445"/>
      <c r="BI59" s="445"/>
      <c r="BJ59" s="445"/>
      <c r="BK59" s="445"/>
      <c r="BL59" s="445"/>
      <c r="BM59" s="445"/>
      <c r="BN59" s="445"/>
      <c r="BO59" s="445"/>
      <c r="BP59" s="23"/>
      <c r="CH59" s="656"/>
      <c r="CI59" s="656"/>
      <c r="CJ59" s="656"/>
      <c r="CK59" s="656"/>
      <c r="CL59" s="656"/>
      <c r="CM59" s="656"/>
      <c r="CN59" s="656"/>
      <c r="CO59" s="656"/>
      <c r="CP59" s="656"/>
      <c r="CQ59" s="656"/>
      <c r="CR59" s="196"/>
    </row>
    <row r="60" spans="1:96" ht="7.5" customHeight="1">
      <c r="A60" s="23"/>
      <c r="B60" s="24"/>
      <c r="C60" s="445"/>
      <c r="D60" s="445"/>
      <c r="E60" s="445"/>
      <c r="F60" s="445"/>
      <c r="G60" s="445"/>
      <c r="H60" s="445"/>
      <c r="I60" s="445"/>
      <c r="J60" s="445"/>
      <c r="K60" s="445"/>
      <c r="L60" s="445"/>
      <c r="M60" s="445"/>
      <c r="N60" s="445"/>
      <c r="O60" s="445"/>
      <c r="P60" s="445"/>
      <c r="Q60" s="445"/>
      <c r="R60" s="445"/>
      <c r="S60" s="445"/>
      <c r="T60" s="445"/>
      <c r="U60" s="445"/>
      <c r="V60" s="445"/>
      <c r="W60" s="445"/>
      <c r="X60" s="445"/>
      <c r="Y60" s="445"/>
      <c r="Z60" s="445"/>
      <c r="AA60" s="445"/>
      <c r="AB60" s="445"/>
      <c r="AC60" s="445"/>
      <c r="AD60" s="445"/>
      <c r="AE60" s="445"/>
      <c r="AF60" s="445"/>
      <c r="AG60" s="445"/>
      <c r="AH60" s="445"/>
      <c r="AI60" s="445"/>
      <c r="AJ60" s="445"/>
      <c r="AK60" s="445"/>
      <c r="AL60" s="445"/>
      <c r="AM60" s="445"/>
      <c r="AN60" s="445"/>
      <c r="AO60" s="445"/>
      <c r="AP60" s="445"/>
      <c r="AQ60" s="445"/>
      <c r="AR60" s="445"/>
      <c r="AS60" s="445"/>
      <c r="AT60" s="445"/>
      <c r="AU60" s="445"/>
      <c r="AV60" s="445"/>
      <c r="AW60" s="445"/>
      <c r="AX60" s="445"/>
      <c r="AY60" s="445"/>
      <c r="AZ60" s="445"/>
      <c r="BA60" s="445"/>
      <c r="BB60" s="445"/>
      <c r="BC60" s="445"/>
      <c r="BD60" s="445"/>
      <c r="BE60" s="445"/>
      <c r="BF60" s="445"/>
      <c r="BG60" s="445"/>
      <c r="BH60" s="445"/>
      <c r="BI60" s="445"/>
      <c r="BJ60" s="445"/>
      <c r="BK60" s="445"/>
      <c r="BL60" s="445"/>
      <c r="BM60" s="445"/>
      <c r="BN60" s="445"/>
      <c r="BO60" s="445"/>
      <c r="BP60" s="23"/>
      <c r="CH60" s="656"/>
      <c r="CI60" s="656"/>
      <c r="CJ60" s="656"/>
      <c r="CK60" s="656"/>
      <c r="CL60" s="656"/>
      <c r="CM60" s="656"/>
      <c r="CN60" s="656"/>
      <c r="CO60" s="656"/>
      <c r="CP60" s="656"/>
      <c r="CQ60" s="656"/>
      <c r="CR60" s="196"/>
    </row>
    <row r="61" spans="1:96" ht="7.5" customHeight="1">
      <c r="A61" s="23"/>
      <c r="B61" s="24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432" t="s">
        <v>75</v>
      </c>
      <c r="Q61" s="432"/>
      <c r="R61" s="432"/>
      <c r="S61" s="432"/>
      <c r="T61" s="432"/>
      <c r="U61" s="432"/>
      <c r="V61" s="432"/>
      <c r="W61" s="432"/>
      <c r="X61" s="432"/>
      <c r="Y61" s="432"/>
      <c r="Z61" s="432"/>
      <c r="AA61" s="432"/>
      <c r="AB61" s="432"/>
      <c r="AC61" s="432"/>
      <c r="AD61" s="432"/>
      <c r="AE61" s="432"/>
      <c r="AF61" s="432"/>
      <c r="AG61" s="432"/>
      <c r="AH61" s="432"/>
      <c r="AI61" s="432"/>
      <c r="AJ61" s="432"/>
      <c r="AK61" s="432"/>
      <c r="AL61" s="432"/>
      <c r="AM61" s="432"/>
      <c r="AN61" s="432"/>
      <c r="AO61" s="432"/>
      <c r="AP61" s="432"/>
      <c r="AQ61" s="432"/>
      <c r="AR61" s="432"/>
      <c r="AS61" s="432"/>
      <c r="AT61" s="432"/>
      <c r="AU61" s="432"/>
      <c r="AV61" s="432"/>
      <c r="AW61" s="432"/>
      <c r="AX61" s="432"/>
      <c r="AY61" s="432"/>
      <c r="AZ61" s="432"/>
      <c r="BA61" s="432"/>
      <c r="BB61" s="432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53"/>
      <c r="CH61" s="656"/>
      <c r="CI61" s="656"/>
      <c r="CJ61" s="656"/>
      <c r="CK61" s="656"/>
      <c r="CL61" s="656"/>
      <c r="CM61" s="656"/>
      <c r="CN61" s="656"/>
      <c r="CO61" s="656"/>
      <c r="CP61" s="656"/>
      <c r="CQ61" s="656"/>
      <c r="CR61" s="196"/>
    </row>
    <row r="62" spans="1:96" ht="7.5" customHeight="1">
      <c r="A62" s="23"/>
      <c r="B62" s="37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432"/>
      <c r="Q62" s="432"/>
      <c r="R62" s="432"/>
      <c r="S62" s="432"/>
      <c r="T62" s="432"/>
      <c r="U62" s="432"/>
      <c r="V62" s="432"/>
      <c r="W62" s="432"/>
      <c r="X62" s="432"/>
      <c r="Y62" s="432"/>
      <c r="Z62" s="432"/>
      <c r="AA62" s="432"/>
      <c r="AB62" s="432"/>
      <c r="AC62" s="432"/>
      <c r="AD62" s="432"/>
      <c r="AE62" s="432"/>
      <c r="AF62" s="432"/>
      <c r="AG62" s="432"/>
      <c r="AH62" s="432"/>
      <c r="AI62" s="432"/>
      <c r="AJ62" s="432"/>
      <c r="AK62" s="432"/>
      <c r="AL62" s="432"/>
      <c r="AM62" s="432"/>
      <c r="AN62" s="432"/>
      <c r="AO62" s="432"/>
      <c r="AP62" s="432"/>
      <c r="AQ62" s="432"/>
      <c r="AR62" s="432"/>
      <c r="AS62" s="432"/>
      <c r="AT62" s="432"/>
      <c r="AU62" s="432"/>
      <c r="AV62" s="432"/>
      <c r="AW62" s="432"/>
      <c r="AX62" s="432"/>
      <c r="AY62" s="432"/>
      <c r="AZ62" s="432"/>
      <c r="BA62" s="432"/>
      <c r="BB62" s="4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1"/>
      <c r="BP62" s="23"/>
      <c r="CH62" s="656"/>
      <c r="CI62" s="656"/>
      <c r="CJ62" s="656"/>
      <c r="CK62" s="656"/>
      <c r="CL62" s="656"/>
      <c r="CM62" s="656"/>
      <c r="CN62" s="656"/>
      <c r="CO62" s="656"/>
      <c r="CP62" s="656"/>
      <c r="CQ62" s="656"/>
      <c r="CR62" s="196"/>
    </row>
    <row r="63" spans="1:96" ht="3.75" customHeight="1">
      <c r="A63" s="23"/>
      <c r="B63" s="37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7"/>
      <c r="BP63" s="23"/>
      <c r="CH63" s="656"/>
      <c r="CI63" s="656"/>
      <c r="CJ63" s="656"/>
      <c r="CK63" s="656"/>
      <c r="CL63" s="656"/>
      <c r="CM63" s="656"/>
      <c r="CN63" s="656"/>
      <c r="CO63" s="656"/>
      <c r="CP63" s="656"/>
      <c r="CQ63" s="656"/>
      <c r="CR63" s="196"/>
    </row>
    <row r="64" spans="1:96" ht="7.5" customHeight="1">
      <c r="A64" s="23"/>
      <c r="B64" s="37"/>
      <c r="C64" s="32"/>
      <c r="D64" s="411" t="s">
        <v>76</v>
      </c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1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3"/>
      <c r="AC64" s="33"/>
      <c r="AD64" s="33"/>
      <c r="AE64" s="36"/>
      <c r="AF64" s="514">
        <f>YEAR(BR19)</f>
        <v>2000</v>
      </c>
      <c r="AG64" s="515"/>
      <c r="AH64" s="515"/>
      <c r="AI64" s="515"/>
      <c r="AJ64" s="685">
        <f>MONTH(BR19)</f>
        <v>1</v>
      </c>
      <c r="AK64" s="685"/>
      <c r="AL64" s="685"/>
      <c r="AM64" s="685"/>
      <c r="AN64" s="685">
        <f>DAY(BR19)</f>
        <v>17</v>
      </c>
      <c r="AO64" s="685"/>
      <c r="AP64" s="685"/>
      <c r="AQ64" s="685"/>
      <c r="AR64" s="686"/>
      <c r="AS64" s="32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414" t="s">
        <v>77</v>
      </c>
      <c r="BH64" s="414"/>
      <c r="BI64" s="414"/>
      <c r="BJ64" s="414"/>
      <c r="BK64" s="414"/>
      <c r="BL64" s="414"/>
      <c r="BM64" s="414"/>
      <c r="BN64" s="414"/>
      <c r="BO64" s="37"/>
      <c r="BP64" s="23"/>
      <c r="CH64" s="656"/>
      <c r="CI64" s="656"/>
      <c r="CJ64" s="656"/>
      <c r="CK64" s="656"/>
      <c r="CL64" s="656"/>
      <c r="CM64" s="656"/>
      <c r="CN64" s="656"/>
      <c r="CO64" s="656"/>
      <c r="CP64" s="656"/>
      <c r="CQ64" s="656"/>
      <c r="CR64" s="196"/>
    </row>
    <row r="65" spans="1:96" ht="7.5" customHeight="1">
      <c r="A65" s="23"/>
      <c r="B65" s="37"/>
      <c r="C65" s="32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5"/>
      <c r="AC65" s="55"/>
      <c r="AD65" s="55"/>
      <c r="AE65" s="36"/>
      <c r="AF65" s="517"/>
      <c r="AG65" s="518"/>
      <c r="AH65" s="518"/>
      <c r="AI65" s="518"/>
      <c r="AJ65" s="687"/>
      <c r="AK65" s="687"/>
      <c r="AL65" s="687"/>
      <c r="AM65" s="687"/>
      <c r="AN65" s="687"/>
      <c r="AO65" s="687"/>
      <c r="AP65" s="687"/>
      <c r="AQ65" s="687"/>
      <c r="AR65" s="688"/>
      <c r="AS65" s="32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414"/>
      <c r="BH65" s="414"/>
      <c r="BI65" s="414"/>
      <c r="BJ65" s="414"/>
      <c r="BK65" s="414"/>
      <c r="BL65" s="414"/>
      <c r="BM65" s="414"/>
      <c r="BN65" s="414"/>
      <c r="BO65" s="37"/>
      <c r="BP65" s="23"/>
      <c r="CH65" s="656"/>
      <c r="CI65" s="656"/>
      <c r="CJ65" s="656"/>
      <c r="CK65" s="656"/>
      <c r="CL65" s="656"/>
      <c r="CM65" s="656"/>
      <c r="CN65" s="656"/>
      <c r="CO65" s="656"/>
      <c r="CP65" s="656"/>
      <c r="CQ65" s="656"/>
      <c r="CR65" s="196"/>
    </row>
    <row r="66" spans="1:96" ht="3.75" customHeight="1">
      <c r="A66" s="23"/>
      <c r="B66" s="37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37"/>
      <c r="BP66" s="23"/>
      <c r="CH66" s="656"/>
      <c r="CI66" s="656"/>
      <c r="CJ66" s="656"/>
      <c r="CK66" s="656"/>
      <c r="CL66" s="656"/>
      <c r="CM66" s="656"/>
      <c r="CN66" s="656"/>
      <c r="CO66" s="656"/>
      <c r="CP66" s="656"/>
      <c r="CQ66" s="656"/>
      <c r="CR66" s="196"/>
    </row>
    <row r="67" spans="1:96" ht="7.5" customHeight="1">
      <c r="A67" s="23"/>
      <c r="B67" s="37"/>
      <c r="C67" s="32"/>
      <c r="D67" s="411" t="s">
        <v>78</v>
      </c>
      <c r="E67" s="411"/>
      <c r="F67" s="411"/>
      <c r="G67" s="411"/>
      <c r="H67" s="411"/>
      <c r="I67" s="411"/>
      <c r="J67" s="411"/>
      <c r="K67" s="411"/>
      <c r="L67" s="411"/>
      <c r="M67" s="411"/>
      <c r="N67" s="411"/>
      <c r="O67" s="411"/>
      <c r="P67" s="411"/>
      <c r="Q67" s="411"/>
      <c r="R67" s="411"/>
      <c r="S67" s="411"/>
      <c r="T67" s="411"/>
      <c r="U67" s="411"/>
      <c r="V67" s="32"/>
      <c r="W67" s="32"/>
      <c r="X67" s="32"/>
      <c r="Y67" s="32"/>
      <c r="Z67" s="32"/>
      <c r="AA67" s="32"/>
      <c r="AB67" s="33"/>
      <c r="AC67" s="33"/>
      <c r="AD67" s="33"/>
      <c r="AE67" s="36"/>
      <c r="AF67" s="514">
        <f>YEAR(CD15)</f>
        <v>2019</v>
      </c>
      <c r="AG67" s="515"/>
      <c r="AH67" s="515"/>
      <c r="AI67" s="516"/>
      <c r="AJ67" s="679">
        <f>MONTH(CD15)</f>
        <v>3</v>
      </c>
      <c r="AK67" s="680"/>
      <c r="AL67" s="680"/>
      <c r="AM67" s="681"/>
      <c r="AN67" s="685">
        <f>DAY(CD15)</f>
        <v>4</v>
      </c>
      <c r="AO67" s="680"/>
      <c r="AP67" s="680"/>
      <c r="AQ67" s="680"/>
      <c r="AR67" s="681"/>
      <c r="AS67" s="32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437" t="s">
        <v>79</v>
      </c>
      <c r="BF67" s="437"/>
      <c r="BG67" s="437"/>
      <c r="BH67" s="437"/>
      <c r="BI67" s="437"/>
      <c r="BJ67" s="437"/>
      <c r="BK67" s="437"/>
      <c r="BL67" s="437"/>
      <c r="BM67" s="437"/>
      <c r="BN67" s="437"/>
      <c r="BO67" s="37"/>
      <c r="BP67" s="23"/>
      <c r="CH67" s="656"/>
      <c r="CI67" s="656"/>
      <c r="CJ67" s="656"/>
      <c r="CK67" s="656"/>
      <c r="CL67" s="656"/>
      <c r="CM67" s="656"/>
      <c r="CN67" s="656"/>
      <c r="CO67" s="656"/>
      <c r="CP67" s="656"/>
      <c r="CQ67" s="656"/>
      <c r="CR67" s="196"/>
    </row>
    <row r="68" spans="1:96" ht="7.5" customHeight="1">
      <c r="A68" s="23"/>
      <c r="B68" s="37"/>
      <c r="C68" s="32"/>
      <c r="D68" s="411"/>
      <c r="E68" s="411"/>
      <c r="F68" s="411"/>
      <c r="G68" s="411"/>
      <c r="H68" s="411"/>
      <c r="I68" s="411"/>
      <c r="J68" s="411"/>
      <c r="K68" s="411"/>
      <c r="L68" s="411"/>
      <c r="M68" s="411"/>
      <c r="N68" s="411"/>
      <c r="O68" s="411"/>
      <c r="P68" s="411"/>
      <c r="Q68" s="411"/>
      <c r="R68" s="411"/>
      <c r="S68" s="411"/>
      <c r="T68" s="411"/>
      <c r="U68" s="411"/>
      <c r="V68" s="54"/>
      <c r="W68" s="54"/>
      <c r="X68" s="54"/>
      <c r="Y68" s="54"/>
      <c r="Z68" s="54"/>
      <c r="AA68" s="54"/>
      <c r="AB68" s="55"/>
      <c r="AC68" s="55"/>
      <c r="AD68" s="55"/>
      <c r="AE68" s="36"/>
      <c r="AF68" s="517"/>
      <c r="AG68" s="518"/>
      <c r="AH68" s="518"/>
      <c r="AI68" s="519"/>
      <c r="AJ68" s="682"/>
      <c r="AK68" s="683"/>
      <c r="AL68" s="683"/>
      <c r="AM68" s="684"/>
      <c r="AN68" s="683"/>
      <c r="AO68" s="683"/>
      <c r="AP68" s="683"/>
      <c r="AQ68" s="683"/>
      <c r="AR68" s="684"/>
      <c r="AS68" s="32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437"/>
      <c r="BF68" s="437"/>
      <c r="BG68" s="437"/>
      <c r="BH68" s="437"/>
      <c r="BI68" s="437"/>
      <c r="BJ68" s="437"/>
      <c r="BK68" s="437"/>
      <c r="BL68" s="437"/>
      <c r="BM68" s="437"/>
      <c r="BN68" s="437"/>
      <c r="BO68" s="37"/>
      <c r="BP68" s="23"/>
      <c r="CH68" s="656"/>
      <c r="CI68" s="656"/>
      <c r="CJ68" s="656"/>
      <c r="CK68" s="656"/>
      <c r="CL68" s="656"/>
      <c r="CM68" s="656"/>
      <c r="CN68" s="656"/>
      <c r="CO68" s="656"/>
      <c r="CP68" s="656"/>
      <c r="CQ68" s="656"/>
      <c r="CR68" s="196"/>
    </row>
    <row r="69" spans="1:96" ht="3.75" customHeight="1">
      <c r="A69" s="23"/>
      <c r="B69" s="37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88"/>
      <c r="AK69" s="88"/>
      <c r="AL69" s="88"/>
      <c r="AM69" s="88"/>
      <c r="AN69" s="88"/>
      <c r="AO69" s="88"/>
      <c r="AP69" s="88"/>
      <c r="AQ69" s="88"/>
      <c r="AR69" s="88"/>
      <c r="AS69" s="32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37"/>
      <c r="BP69" s="23"/>
      <c r="CH69" s="656"/>
      <c r="CI69" s="656"/>
      <c r="CJ69" s="656"/>
      <c r="CK69" s="656"/>
      <c r="CL69" s="656"/>
      <c r="CM69" s="656"/>
      <c r="CN69" s="656"/>
      <c r="CO69" s="656"/>
      <c r="CP69" s="656"/>
      <c r="CQ69" s="656"/>
      <c r="CR69" s="196"/>
    </row>
    <row r="70" spans="1:96" ht="7.5" customHeight="1">
      <c r="A70" s="23"/>
      <c r="B70" s="37"/>
      <c r="C70" s="32"/>
      <c r="D70" s="411" t="s">
        <v>80</v>
      </c>
      <c r="E70" s="411"/>
      <c r="F70" s="411"/>
      <c r="G70" s="411"/>
      <c r="H70" s="411"/>
      <c r="I70" s="411"/>
      <c r="J70" s="411"/>
      <c r="K70" s="411"/>
      <c r="L70" s="411"/>
      <c r="M70" s="411"/>
      <c r="N70" s="411"/>
      <c r="O70" s="411"/>
      <c r="P70" s="411"/>
      <c r="Q70" s="411"/>
      <c r="R70" s="411"/>
      <c r="S70" s="71"/>
      <c r="T70" s="71"/>
      <c r="U70" s="71"/>
      <c r="V70" s="32"/>
      <c r="W70" s="32"/>
      <c r="X70" s="32"/>
      <c r="Y70" s="32"/>
      <c r="Z70" s="32"/>
      <c r="AA70" s="32"/>
      <c r="AB70" s="33"/>
      <c r="AC70" s="33"/>
      <c r="AD70" s="33"/>
      <c r="AE70" s="36"/>
      <c r="AF70" s="514">
        <f>YEAR(CD17)</f>
        <v>2019</v>
      </c>
      <c r="AG70" s="515"/>
      <c r="AH70" s="515"/>
      <c r="AI70" s="516"/>
      <c r="AJ70" s="685">
        <f>MONTH(CD17)</f>
        <v>3</v>
      </c>
      <c r="AK70" s="685"/>
      <c r="AL70" s="685"/>
      <c r="AM70" s="686"/>
      <c r="AN70" s="685">
        <f>DAY(CD17)</f>
        <v>21</v>
      </c>
      <c r="AO70" s="680"/>
      <c r="AP70" s="680"/>
      <c r="AQ70" s="680"/>
      <c r="AR70" s="681"/>
      <c r="AS70" s="32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414" t="s">
        <v>81</v>
      </c>
      <c r="BF70" s="414"/>
      <c r="BG70" s="414"/>
      <c r="BH70" s="414"/>
      <c r="BI70" s="414"/>
      <c r="BJ70" s="414"/>
      <c r="BK70" s="414"/>
      <c r="BL70" s="414"/>
      <c r="BM70" s="414"/>
      <c r="BN70" s="414"/>
      <c r="BO70" s="37"/>
      <c r="BP70" s="23"/>
      <c r="CH70" s="656"/>
      <c r="CI70" s="656"/>
      <c r="CJ70" s="656"/>
      <c r="CK70" s="656"/>
      <c r="CL70" s="656"/>
      <c r="CM70" s="656"/>
      <c r="CN70" s="656"/>
      <c r="CO70" s="656"/>
      <c r="CP70" s="656"/>
      <c r="CQ70" s="656"/>
      <c r="CR70" s="196"/>
    </row>
    <row r="71" spans="1:96" ht="7.5" customHeight="1">
      <c r="A71" s="23"/>
      <c r="B71" s="37"/>
      <c r="C71" s="32"/>
      <c r="D71" s="411"/>
      <c r="E71" s="411"/>
      <c r="F71" s="411"/>
      <c r="G71" s="411"/>
      <c r="H71" s="411"/>
      <c r="I71" s="411"/>
      <c r="J71" s="411"/>
      <c r="K71" s="411"/>
      <c r="L71" s="411"/>
      <c r="M71" s="411"/>
      <c r="N71" s="411"/>
      <c r="O71" s="411"/>
      <c r="P71" s="411"/>
      <c r="Q71" s="411"/>
      <c r="R71" s="411"/>
      <c r="S71" s="58"/>
      <c r="T71" s="58"/>
      <c r="U71" s="58"/>
      <c r="V71" s="54"/>
      <c r="W71" s="54"/>
      <c r="X71" s="54"/>
      <c r="Y71" s="54"/>
      <c r="Z71" s="54"/>
      <c r="AA71" s="54"/>
      <c r="AB71" s="55"/>
      <c r="AC71" s="55"/>
      <c r="AD71" s="55"/>
      <c r="AE71" s="36"/>
      <c r="AF71" s="517"/>
      <c r="AG71" s="518"/>
      <c r="AH71" s="518"/>
      <c r="AI71" s="519"/>
      <c r="AJ71" s="687"/>
      <c r="AK71" s="687"/>
      <c r="AL71" s="687"/>
      <c r="AM71" s="688"/>
      <c r="AN71" s="683"/>
      <c r="AO71" s="683"/>
      <c r="AP71" s="683"/>
      <c r="AQ71" s="683"/>
      <c r="AR71" s="684"/>
      <c r="AS71" s="32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414"/>
      <c r="BF71" s="414"/>
      <c r="BG71" s="414"/>
      <c r="BH71" s="414"/>
      <c r="BI71" s="414"/>
      <c r="BJ71" s="414"/>
      <c r="BK71" s="414"/>
      <c r="BL71" s="414"/>
      <c r="BM71" s="414"/>
      <c r="BN71" s="414"/>
      <c r="BO71" s="37"/>
      <c r="BP71" s="23"/>
      <c r="CH71" s="656"/>
      <c r="CI71" s="656"/>
      <c r="CJ71" s="656"/>
      <c r="CK71" s="656"/>
      <c r="CL71" s="656"/>
      <c r="CM71" s="656"/>
      <c r="CN71" s="656"/>
      <c r="CO71" s="656"/>
      <c r="CP71" s="656"/>
      <c r="CQ71" s="656"/>
      <c r="CR71" s="196"/>
    </row>
    <row r="72" spans="1:96" ht="3.75" customHeight="1">
      <c r="A72" s="23"/>
      <c r="B72" s="37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37"/>
      <c r="BP72" s="23"/>
      <c r="CH72" s="656"/>
      <c r="CI72" s="656"/>
      <c r="CJ72" s="656"/>
      <c r="CK72" s="656"/>
      <c r="CL72" s="656"/>
      <c r="CM72" s="656"/>
      <c r="CN72" s="656"/>
      <c r="CO72" s="656"/>
      <c r="CP72" s="656"/>
      <c r="CQ72" s="656"/>
      <c r="CR72" s="196"/>
    </row>
    <row r="73" spans="1:96" ht="7.5" customHeight="1">
      <c r="A73" s="23"/>
      <c r="B73" s="37"/>
      <c r="C73" s="32"/>
      <c r="D73" s="411" t="s">
        <v>82</v>
      </c>
      <c r="E73" s="411"/>
      <c r="F73" s="411"/>
      <c r="G73" s="411"/>
      <c r="H73" s="411"/>
      <c r="I73" s="411"/>
      <c r="J73" s="411"/>
      <c r="K73" s="411"/>
      <c r="L73" s="411"/>
      <c r="M73" s="411"/>
      <c r="N73" s="411"/>
      <c r="O73" s="411"/>
      <c r="P73" s="411"/>
      <c r="Q73" s="411"/>
      <c r="R73" s="411"/>
      <c r="S73" s="411"/>
      <c r="T73" s="411"/>
      <c r="U73" s="411"/>
      <c r="V73" s="411"/>
      <c r="W73" s="411"/>
      <c r="X73" s="411"/>
      <c r="Y73" s="411"/>
      <c r="Z73" s="411"/>
      <c r="AA73" s="411"/>
      <c r="AB73" s="411"/>
      <c r="AC73" s="411"/>
      <c r="AD73" s="411"/>
      <c r="AE73" s="422"/>
      <c r="AF73" s="422"/>
      <c r="AG73" s="422"/>
      <c r="AH73" s="422"/>
      <c r="AI73" s="422"/>
      <c r="AJ73" s="422"/>
      <c r="AK73" s="422"/>
      <c r="AL73" s="422"/>
      <c r="AM73" s="422"/>
      <c r="AN73" s="422"/>
      <c r="AO73" s="422"/>
      <c r="AP73" s="422"/>
      <c r="AQ73" s="422"/>
      <c r="AR73" s="422"/>
      <c r="AS73" s="422"/>
      <c r="AT73" s="414" t="s">
        <v>83</v>
      </c>
      <c r="AU73" s="414"/>
      <c r="AV73" s="414"/>
      <c r="AW73" s="414"/>
      <c r="AX73" s="414"/>
      <c r="AY73" s="414"/>
      <c r="AZ73" s="414"/>
      <c r="BA73" s="414"/>
      <c r="BB73" s="414"/>
      <c r="BC73" s="414"/>
      <c r="BD73" s="414"/>
      <c r="BE73" s="414"/>
      <c r="BF73" s="414"/>
      <c r="BG73" s="414"/>
      <c r="BH73" s="414"/>
      <c r="BI73" s="414"/>
      <c r="BJ73" s="414"/>
      <c r="BK73" s="414"/>
      <c r="BL73" s="414"/>
      <c r="BM73" s="414"/>
      <c r="BN73" s="414"/>
      <c r="BO73" s="37"/>
      <c r="BP73" s="23"/>
      <c r="CH73" s="656"/>
      <c r="CI73" s="656"/>
      <c r="CJ73" s="656"/>
      <c r="CK73" s="656"/>
      <c r="CL73" s="656"/>
      <c r="CM73" s="656"/>
      <c r="CN73" s="656"/>
      <c r="CO73" s="656"/>
      <c r="CP73" s="656"/>
      <c r="CQ73" s="656"/>
      <c r="CR73" s="196"/>
    </row>
    <row r="74" spans="1:96" ht="7.5" customHeight="1">
      <c r="A74" s="23"/>
      <c r="B74" s="37"/>
      <c r="C74" s="32"/>
      <c r="D74" s="411"/>
      <c r="E74" s="411"/>
      <c r="F74" s="411"/>
      <c r="G74" s="411"/>
      <c r="H74" s="411"/>
      <c r="I74" s="411"/>
      <c r="J74" s="411"/>
      <c r="K74" s="411"/>
      <c r="L74" s="411"/>
      <c r="M74" s="411"/>
      <c r="N74" s="411"/>
      <c r="O74" s="411"/>
      <c r="P74" s="411"/>
      <c r="Q74" s="411"/>
      <c r="R74" s="411"/>
      <c r="S74" s="411"/>
      <c r="T74" s="411"/>
      <c r="U74" s="411"/>
      <c r="V74" s="411"/>
      <c r="W74" s="411"/>
      <c r="X74" s="411"/>
      <c r="Y74" s="411"/>
      <c r="Z74" s="411"/>
      <c r="AA74" s="411"/>
      <c r="AB74" s="411"/>
      <c r="AC74" s="411"/>
      <c r="AD74" s="411"/>
      <c r="AE74" s="413"/>
      <c r="AF74" s="413"/>
      <c r="AG74" s="413"/>
      <c r="AH74" s="413"/>
      <c r="AI74" s="413"/>
      <c r="AJ74" s="413"/>
      <c r="AK74" s="413"/>
      <c r="AL74" s="413"/>
      <c r="AM74" s="413"/>
      <c r="AN74" s="413"/>
      <c r="AO74" s="413"/>
      <c r="AP74" s="413"/>
      <c r="AQ74" s="413"/>
      <c r="AR74" s="413"/>
      <c r="AS74" s="413"/>
      <c r="AT74" s="414"/>
      <c r="AU74" s="414"/>
      <c r="AV74" s="414"/>
      <c r="AW74" s="414"/>
      <c r="AX74" s="414"/>
      <c r="AY74" s="414"/>
      <c r="AZ74" s="414"/>
      <c r="BA74" s="414"/>
      <c r="BB74" s="414"/>
      <c r="BC74" s="414"/>
      <c r="BD74" s="414"/>
      <c r="BE74" s="414"/>
      <c r="BF74" s="414"/>
      <c r="BG74" s="414"/>
      <c r="BH74" s="414"/>
      <c r="BI74" s="414"/>
      <c r="BJ74" s="414"/>
      <c r="BK74" s="414"/>
      <c r="BL74" s="414"/>
      <c r="BM74" s="414"/>
      <c r="BN74" s="414"/>
      <c r="BO74" s="37"/>
      <c r="BP74" s="23"/>
      <c r="CH74" s="656"/>
      <c r="CI74" s="656"/>
      <c r="CJ74" s="656"/>
      <c r="CK74" s="656"/>
      <c r="CL74" s="656"/>
      <c r="CM74" s="656"/>
      <c r="CN74" s="656"/>
      <c r="CO74" s="656"/>
      <c r="CP74" s="656"/>
      <c r="CQ74" s="656"/>
      <c r="CR74" s="196"/>
    </row>
    <row r="75" spans="1:96" ht="7.5" customHeight="1">
      <c r="A75" s="23"/>
      <c r="B75" s="37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40"/>
      <c r="BP75" s="23"/>
      <c r="CH75" s="656"/>
      <c r="CI75" s="656"/>
      <c r="CJ75" s="656"/>
      <c r="CK75" s="656"/>
      <c r="CL75" s="656"/>
      <c r="CM75" s="656"/>
      <c r="CN75" s="656"/>
      <c r="CO75" s="656"/>
      <c r="CP75" s="656"/>
      <c r="CQ75" s="656"/>
      <c r="CR75" s="196"/>
    </row>
    <row r="76" spans="1:96" ht="7.5" customHeight="1">
      <c r="A76" s="23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3"/>
      <c r="CH76" s="656"/>
      <c r="CI76" s="656"/>
      <c r="CJ76" s="656"/>
      <c r="CK76" s="656"/>
      <c r="CL76" s="656"/>
      <c r="CM76" s="656"/>
      <c r="CN76" s="656"/>
      <c r="CO76" s="656"/>
      <c r="CP76" s="656"/>
      <c r="CQ76" s="656"/>
      <c r="CR76" s="196"/>
    </row>
    <row r="77" spans="1:96" ht="7.5" customHeight="1">
      <c r="A77" s="23"/>
      <c r="B77" s="24"/>
      <c r="C77" s="512" t="s">
        <v>84</v>
      </c>
      <c r="D77" s="512"/>
      <c r="E77" s="512"/>
      <c r="F77" s="512"/>
      <c r="G77" s="512"/>
      <c r="H77" s="512"/>
      <c r="I77" s="512"/>
      <c r="J77" s="512"/>
      <c r="K77" s="512"/>
      <c r="L77" s="512"/>
      <c r="M77" s="512"/>
      <c r="N77" s="512"/>
      <c r="O77" s="512"/>
      <c r="P77" s="512"/>
      <c r="Q77" s="512"/>
      <c r="R77" s="512"/>
      <c r="S77" s="512"/>
      <c r="T77" s="512"/>
      <c r="U77" s="512"/>
      <c r="V77" s="512"/>
      <c r="W77" s="512"/>
      <c r="X77" s="512"/>
      <c r="Y77" s="512"/>
      <c r="Z77" s="512"/>
      <c r="AA77" s="512"/>
      <c r="AB77" s="512"/>
      <c r="AC77" s="512"/>
      <c r="AD77" s="512"/>
      <c r="AE77" s="512"/>
      <c r="AF77" s="512"/>
      <c r="AG77" s="512"/>
      <c r="AH77" s="512"/>
      <c r="AI77" s="512"/>
      <c r="AJ77" s="512"/>
      <c r="AK77" s="512"/>
      <c r="AL77" s="512"/>
      <c r="AM77" s="512"/>
      <c r="AN77" s="512"/>
      <c r="AO77" s="512"/>
      <c r="AP77" s="512"/>
      <c r="AQ77" s="512"/>
      <c r="AR77" s="512"/>
      <c r="AS77" s="512"/>
      <c r="AT77" s="512"/>
      <c r="AU77" s="512"/>
      <c r="AV77" s="512"/>
      <c r="AW77" s="512"/>
      <c r="AX77" s="512"/>
      <c r="AY77" s="512"/>
      <c r="AZ77" s="512"/>
      <c r="BA77" s="512"/>
      <c r="BB77" s="512"/>
      <c r="BC77" s="512"/>
      <c r="BD77" s="512"/>
      <c r="BE77" s="512"/>
      <c r="BF77" s="512"/>
      <c r="BG77" s="512"/>
      <c r="BH77" s="512"/>
      <c r="BI77" s="512"/>
      <c r="BJ77" s="512"/>
      <c r="BK77" s="512"/>
      <c r="BL77" s="512"/>
      <c r="BM77" s="512"/>
      <c r="BN77" s="512"/>
      <c r="BO77" s="512"/>
      <c r="BP77" s="23"/>
      <c r="CH77" s="656"/>
      <c r="CI77" s="656"/>
      <c r="CJ77" s="656"/>
      <c r="CK77" s="656"/>
      <c r="CL77" s="656"/>
      <c r="CM77" s="656"/>
      <c r="CN77" s="656"/>
      <c r="CO77" s="656"/>
      <c r="CP77" s="656"/>
      <c r="CQ77" s="656"/>
      <c r="CR77" s="196"/>
    </row>
    <row r="78" spans="1:96" ht="7.5" customHeight="1">
      <c r="A78" s="23"/>
      <c r="B78" s="24"/>
      <c r="C78" s="512"/>
      <c r="D78" s="512"/>
      <c r="E78" s="512"/>
      <c r="F78" s="512"/>
      <c r="G78" s="512"/>
      <c r="H78" s="512"/>
      <c r="I78" s="512"/>
      <c r="J78" s="512"/>
      <c r="K78" s="512"/>
      <c r="L78" s="512"/>
      <c r="M78" s="512"/>
      <c r="N78" s="512"/>
      <c r="O78" s="512"/>
      <c r="P78" s="512"/>
      <c r="Q78" s="512"/>
      <c r="R78" s="512"/>
      <c r="S78" s="512"/>
      <c r="T78" s="512"/>
      <c r="U78" s="512"/>
      <c r="V78" s="512"/>
      <c r="W78" s="512"/>
      <c r="X78" s="512"/>
      <c r="Y78" s="512"/>
      <c r="Z78" s="512"/>
      <c r="AA78" s="512"/>
      <c r="AB78" s="512"/>
      <c r="AC78" s="512"/>
      <c r="AD78" s="512"/>
      <c r="AE78" s="512"/>
      <c r="AF78" s="512"/>
      <c r="AG78" s="512"/>
      <c r="AH78" s="512"/>
      <c r="AI78" s="512"/>
      <c r="AJ78" s="512"/>
      <c r="AK78" s="512"/>
      <c r="AL78" s="512"/>
      <c r="AM78" s="512"/>
      <c r="AN78" s="512"/>
      <c r="AO78" s="512"/>
      <c r="AP78" s="512"/>
      <c r="AQ78" s="512"/>
      <c r="AR78" s="512"/>
      <c r="AS78" s="512"/>
      <c r="AT78" s="512"/>
      <c r="AU78" s="512"/>
      <c r="AV78" s="512"/>
      <c r="AW78" s="512"/>
      <c r="AX78" s="512"/>
      <c r="AY78" s="512"/>
      <c r="AZ78" s="512"/>
      <c r="BA78" s="512"/>
      <c r="BB78" s="512"/>
      <c r="BC78" s="512"/>
      <c r="BD78" s="512"/>
      <c r="BE78" s="512"/>
      <c r="BF78" s="512"/>
      <c r="BG78" s="512"/>
      <c r="BH78" s="512"/>
      <c r="BI78" s="512"/>
      <c r="BJ78" s="512"/>
      <c r="BK78" s="512"/>
      <c r="BL78" s="512"/>
      <c r="BM78" s="512"/>
      <c r="BN78" s="512"/>
      <c r="BO78" s="512"/>
      <c r="BP78" s="23"/>
      <c r="CH78" s="656"/>
      <c r="CI78" s="656"/>
      <c r="CJ78" s="656"/>
      <c r="CK78" s="656"/>
      <c r="CL78" s="656"/>
      <c r="CM78" s="656"/>
      <c r="CN78" s="656"/>
      <c r="CO78" s="656"/>
      <c r="CP78" s="656"/>
      <c r="CQ78" s="656"/>
      <c r="CR78" s="196"/>
    </row>
    <row r="79" spans="1:96" ht="7.5" customHeight="1">
      <c r="A79" s="23"/>
      <c r="B79" s="24"/>
      <c r="C79" s="513" t="s">
        <v>85</v>
      </c>
      <c r="D79" s="513"/>
      <c r="E79" s="513"/>
      <c r="F79" s="513"/>
      <c r="G79" s="513"/>
      <c r="H79" s="513"/>
      <c r="I79" s="513"/>
      <c r="J79" s="513"/>
      <c r="K79" s="513"/>
      <c r="L79" s="513"/>
      <c r="M79" s="513"/>
      <c r="N79" s="513"/>
      <c r="O79" s="513"/>
      <c r="P79" s="513"/>
      <c r="Q79" s="513"/>
      <c r="R79" s="513"/>
      <c r="S79" s="513"/>
      <c r="T79" s="513"/>
      <c r="U79" s="513"/>
      <c r="V79" s="513"/>
      <c r="W79" s="513"/>
      <c r="X79" s="513"/>
      <c r="Y79" s="513"/>
      <c r="Z79" s="513"/>
      <c r="AA79" s="513"/>
      <c r="AB79" s="513"/>
      <c r="AC79" s="513"/>
      <c r="AD79" s="513"/>
      <c r="AE79" s="513"/>
      <c r="AF79" s="513"/>
      <c r="AG79" s="513"/>
      <c r="AH79" s="513"/>
      <c r="AI79" s="513"/>
      <c r="AJ79" s="513"/>
      <c r="AK79" s="513"/>
      <c r="AL79" s="513"/>
      <c r="AM79" s="513"/>
      <c r="AN79" s="513"/>
      <c r="AO79" s="513"/>
      <c r="AP79" s="513"/>
      <c r="AQ79" s="513"/>
      <c r="AR79" s="513"/>
      <c r="AS79" s="513"/>
      <c r="AT79" s="513"/>
      <c r="AU79" s="513"/>
      <c r="AV79" s="513"/>
      <c r="AW79" s="513"/>
      <c r="AX79" s="513"/>
      <c r="AY79" s="513"/>
      <c r="AZ79" s="513"/>
      <c r="BA79" s="513"/>
      <c r="BB79" s="513"/>
      <c r="BC79" s="513"/>
      <c r="BD79" s="513"/>
      <c r="BE79" s="513"/>
      <c r="BF79" s="513"/>
      <c r="BG79" s="513"/>
      <c r="BH79" s="513"/>
      <c r="BI79" s="513"/>
      <c r="BJ79" s="513"/>
      <c r="BK79" s="513"/>
      <c r="BL79" s="513"/>
      <c r="BM79" s="513"/>
      <c r="BN79" s="513"/>
      <c r="BO79" s="513"/>
      <c r="BP79" s="23"/>
      <c r="CH79" s="656"/>
      <c r="CI79" s="656"/>
      <c r="CJ79" s="656"/>
      <c r="CK79" s="656"/>
      <c r="CL79" s="656"/>
      <c r="CM79" s="656"/>
      <c r="CN79" s="656"/>
      <c r="CO79" s="656"/>
      <c r="CP79" s="656"/>
      <c r="CQ79" s="656"/>
      <c r="CR79" s="196"/>
    </row>
    <row r="80" spans="1:96" ht="7.5" customHeight="1">
      <c r="A80" s="23"/>
      <c r="B80" s="24"/>
      <c r="C80" s="513"/>
      <c r="D80" s="513"/>
      <c r="E80" s="513"/>
      <c r="F80" s="513"/>
      <c r="G80" s="513"/>
      <c r="H80" s="513"/>
      <c r="I80" s="513"/>
      <c r="J80" s="513"/>
      <c r="K80" s="513"/>
      <c r="L80" s="513"/>
      <c r="M80" s="513"/>
      <c r="N80" s="513"/>
      <c r="O80" s="513"/>
      <c r="P80" s="513"/>
      <c r="Q80" s="513"/>
      <c r="R80" s="513"/>
      <c r="S80" s="513"/>
      <c r="T80" s="513"/>
      <c r="U80" s="513"/>
      <c r="V80" s="513"/>
      <c r="W80" s="513"/>
      <c r="X80" s="513"/>
      <c r="Y80" s="513"/>
      <c r="Z80" s="513"/>
      <c r="AA80" s="513"/>
      <c r="AB80" s="513"/>
      <c r="AC80" s="513"/>
      <c r="AD80" s="513"/>
      <c r="AE80" s="513"/>
      <c r="AF80" s="513"/>
      <c r="AG80" s="513"/>
      <c r="AH80" s="513"/>
      <c r="AI80" s="513"/>
      <c r="AJ80" s="513"/>
      <c r="AK80" s="513"/>
      <c r="AL80" s="513"/>
      <c r="AM80" s="513"/>
      <c r="AN80" s="513"/>
      <c r="AO80" s="513"/>
      <c r="AP80" s="513"/>
      <c r="AQ80" s="513"/>
      <c r="AR80" s="513"/>
      <c r="AS80" s="513"/>
      <c r="AT80" s="513"/>
      <c r="AU80" s="513"/>
      <c r="AV80" s="513"/>
      <c r="AW80" s="513"/>
      <c r="AX80" s="513"/>
      <c r="AY80" s="513"/>
      <c r="AZ80" s="513"/>
      <c r="BA80" s="513"/>
      <c r="BB80" s="513"/>
      <c r="BC80" s="513"/>
      <c r="BD80" s="513"/>
      <c r="BE80" s="513"/>
      <c r="BF80" s="513"/>
      <c r="BG80" s="513"/>
      <c r="BH80" s="513"/>
      <c r="BI80" s="513"/>
      <c r="BJ80" s="513"/>
      <c r="BK80" s="513"/>
      <c r="BL80" s="513"/>
      <c r="BM80" s="513"/>
      <c r="BN80" s="513"/>
      <c r="BO80" s="513"/>
      <c r="BP80" s="23"/>
      <c r="CH80" s="656"/>
      <c r="CI80" s="656"/>
      <c r="CJ80" s="656"/>
      <c r="CK80" s="656"/>
      <c r="CL80" s="656"/>
      <c r="CM80" s="656"/>
      <c r="CN80" s="656"/>
      <c r="CO80" s="656"/>
      <c r="CP80" s="656"/>
      <c r="CQ80" s="656"/>
      <c r="CR80" s="196"/>
    </row>
    <row r="81" spans="1:96" ht="7.5" customHeight="1">
      <c r="A81" s="23"/>
      <c r="B81" s="32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446" t="s">
        <v>86</v>
      </c>
      <c r="Q81" s="446"/>
      <c r="R81" s="446"/>
      <c r="S81" s="446"/>
      <c r="T81" s="446"/>
      <c r="U81" s="446"/>
      <c r="V81" s="446"/>
      <c r="W81" s="446"/>
      <c r="X81" s="446"/>
      <c r="Y81" s="446"/>
      <c r="Z81" s="446"/>
      <c r="AA81" s="446"/>
      <c r="AB81" s="446"/>
      <c r="AC81" s="446"/>
      <c r="AD81" s="446"/>
      <c r="AE81" s="446"/>
      <c r="AF81" s="446"/>
      <c r="AG81" s="446"/>
      <c r="AH81" s="446"/>
      <c r="AI81" s="446"/>
      <c r="AJ81" s="446"/>
      <c r="AK81" s="446"/>
      <c r="AL81" s="446"/>
      <c r="AM81" s="446"/>
      <c r="AN81" s="446"/>
      <c r="AO81" s="446"/>
      <c r="AP81" s="446"/>
      <c r="AQ81" s="446"/>
      <c r="AR81" s="446"/>
      <c r="AS81" s="446"/>
      <c r="AT81" s="446"/>
      <c r="AU81" s="446"/>
      <c r="AV81" s="446"/>
      <c r="AW81" s="446"/>
      <c r="AX81" s="446"/>
      <c r="AY81" s="446"/>
      <c r="AZ81" s="446"/>
      <c r="BA81" s="446"/>
      <c r="BB81" s="446"/>
      <c r="BC81" s="59"/>
      <c r="BD81" s="59"/>
      <c r="BE81" s="59"/>
      <c r="BF81" s="59"/>
      <c r="BG81" s="59"/>
      <c r="BH81" s="59"/>
      <c r="BI81" s="59"/>
      <c r="BJ81" s="59"/>
      <c r="BK81" s="59"/>
      <c r="BL81" s="59"/>
      <c r="BM81" s="59"/>
      <c r="BN81" s="59"/>
      <c r="BO81" s="59"/>
      <c r="BP81" s="23"/>
      <c r="CH81" s="656"/>
      <c r="CI81" s="656"/>
      <c r="CJ81" s="656"/>
      <c r="CK81" s="656"/>
      <c r="CL81" s="656"/>
      <c r="CM81" s="656"/>
      <c r="CN81" s="656"/>
      <c r="CO81" s="656"/>
      <c r="CP81" s="656"/>
      <c r="CQ81" s="656"/>
      <c r="CR81" s="196"/>
    </row>
    <row r="82" spans="1:96" ht="7.5" customHeight="1">
      <c r="A82" s="23"/>
      <c r="B82" s="37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446"/>
      <c r="Q82" s="446"/>
      <c r="R82" s="446"/>
      <c r="S82" s="446"/>
      <c r="T82" s="446"/>
      <c r="U82" s="446"/>
      <c r="V82" s="446"/>
      <c r="W82" s="446"/>
      <c r="X82" s="446"/>
      <c r="Y82" s="446"/>
      <c r="Z82" s="446"/>
      <c r="AA82" s="446"/>
      <c r="AB82" s="446"/>
      <c r="AC82" s="446"/>
      <c r="AD82" s="446"/>
      <c r="AE82" s="446"/>
      <c r="AF82" s="446"/>
      <c r="AG82" s="446"/>
      <c r="AH82" s="446"/>
      <c r="AI82" s="446"/>
      <c r="AJ82" s="446"/>
      <c r="AK82" s="446"/>
      <c r="AL82" s="446"/>
      <c r="AM82" s="446"/>
      <c r="AN82" s="446"/>
      <c r="AO82" s="446"/>
      <c r="AP82" s="446"/>
      <c r="AQ82" s="446"/>
      <c r="AR82" s="446"/>
      <c r="AS82" s="446"/>
      <c r="AT82" s="446"/>
      <c r="AU82" s="446"/>
      <c r="AV82" s="446"/>
      <c r="AW82" s="446"/>
      <c r="AX82" s="446"/>
      <c r="AY82" s="446"/>
      <c r="AZ82" s="446"/>
      <c r="BA82" s="446"/>
      <c r="BB82" s="446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1"/>
      <c r="BP82" s="23"/>
      <c r="CH82" s="656"/>
      <c r="CI82" s="656"/>
      <c r="CJ82" s="656"/>
      <c r="CK82" s="656"/>
      <c r="CL82" s="656"/>
      <c r="CM82" s="656"/>
      <c r="CN82" s="656"/>
      <c r="CO82" s="656"/>
      <c r="CP82" s="656"/>
      <c r="CQ82" s="656"/>
      <c r="CR82" s="196"/>
    </row>
    <row r="83" spans="1:96" ht="3.75" customHeight="1">
      <c r="A83" s="23"/>
      <c r="B83" s="37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7"/>
      <c r="BP83" s="23"/>
      <c r="CH83" s="656"/>
      <c r="CI83" s="656"/>
      <c r="CJ83" s="656"/>
      <c r="CK83" s="656"/>
      <c r="CL83" s="656"/>
      <c r="CM83" s="656"/>
      <c r="CN83" s="656"/>
      <c r="CO83" s="656"/>
      <c r="CP83" s="656"/>
      <c r="CQ83" s="656"/>
      <c r="CR83" s="196"/>
    </row>
    <row r="84" spans="1:96" ht="7.5" customHeight="1">
      <c r="A84" s="23"/>
      <c r="B84" s="37"/>
      <c r="C84" s="32"/>
      <c r="D84" s="411" t="s">
        <v>87</v>
      </c>
      <c r="E84" s="411"/>
      <c r="F84" s="411"/>
      <c r="G84" s="411"/>
      <c r="H84" s="411"/>
      <c r="I84" s="411"/>
      <c r="J84" s="411"/>
      <c r="K84" s="411"/>
      <c r="L84" s="411"/>
      <c r="M84" s="411"/>
      <c r="N84" s="411"/>
      <c r="O84" s="411"/>
      <c r="P84" s="411"/>
      <c r="Q84" s="411"/>
      <c r="R84" s="411"/>
      <c r="S84" s="411"/>
      <c r="T84" s="532"/>
      <c r="U84" s="526" t="s">
        <v>88</v>
      </c>
      <c r="V84" s="526"/>
      <c r="W84" s="526"/>
      <c r="X84" s="527"/>
      <c r="Y84" s="436" t="s">
        <v>89</v>
      </c>
      <c r="Z84" s="436"/>
      <c r="AA84" s="436"/>
      <c r="AB84" s="486"/>
      <c r="AC84" s="526" t="s">
        <v>90</v>
      </c>
      <c r="AD84" s="526"/>
      <c r="AE84" s="526"/>
      <c r="AF84" s="526"/>
      <c r="AG84" s="527"/>
      <c r="AH84" s="436" t="s">
        <v>91</v>
      </c>
      <c r="AI84" s="436"/>
      <c r="AJ84" s="436"/>
      <c r="AK84" s="436"/>
      <c r="AL84" s="32"/>
      <c r="AM84" s="32"/>
      <c r="AN84" s="32"/>
      <c r="AO84" s="32"/>
      <c r="AP84" s="32"/>
      <c r="AQ84" s="437" t="s">
        <v>92</v>
      </c>
      <c r="AR84" s="437"/>
      <c r="AS84" s="438"/>
      <c r="AT84" s="526" t="s">
        <v>90</v>
      </c>
      <c r="AU84" s="526"/>
      <c r="AV84" s="526"/>
      <c r="AW84" s="526"/>
      <c r="AX84" s="527"/>
      <c r="AY84" s="437" t="s">
        <v>93</v>
      </c>
      <c r="AZ84" s="437"/>
      <c r="BA84" s="438"/>
      <c r="BB84" s="526" t="s">
        <v>88</v>
      </c>
      <c r="BC84" s="526"/>
      <c r="BD84" s="526"/>
      <c r="BE84" s="527"/>
      <c r="BF84" s="414" t="s">
        <v>94</v>
      </c>
      <c r="BG84" s="414"/>
      <c r="BH84" s="414"/>
      <c r="BI84" s="414"/>
      <c r="BJ84" s="414"/>
      <c r="BK84" s="414"/>
      <c r="BL84" s="414"/>
      <c r="BM84" s="414"/>
      <c r="BN84" s="414"/>
      <c r="BO84" s="37"/>
      <c r="BP84" s="23"/>
      <c r="CH84" s="656"/>
      <c r="CI84" s="656"/>
      <c r="CJ84" s="656"/>
      <c r="CK84" s="656"/>
      <c r="CL84" s="656"/>
      <c r="CM84" s="656"/>
      <c r="CN84" s="656"/>
      <c r="CO84" s="656"/>
      <c r="CP84" s="656"/>
      <c r="CQ84" s="656"/>
      <c r="CR84" s="196"/>
    </row>
    <row r="85" spans="1:96" ht="7.5" customHeight="1">
      <c r="A85" s="23"/>
      <c r="B85" s="37"/>
      <c r="C85" s="32"/>
      <c r="D85" s="411"/>
      <c r="E85" s="411"/>
      <c r="F85" s="411"/>
      <c r="G85" s="411"/>
      <c r="H85" s="411"/>
      <c r="I85" s="411"/>
      <c r="J85" s="411"/>
      <c r="K85" s="411"/>
      <c r="L85" s="411"/>
      <c r="M85" s="411"/>
      <c r="N85" s="411"/>
      <c r="O85" s="411"/>
      <c r="P85" s="411"/>
      <c r="Q85" s="411"/>
      <c r="R85" s="411"/>
      <c r="S85" s="411"/>
      <c r="T85" s="532"/>
      <c r="U85" s="529"/>
      <c r="V85" s="529"/>
      <c r="W85" s="529"/>
      <c r="X85" s="530"/>
      <c r="Y85" s="436"/>
      <c r="Z85" s="436"/>
      <c r="AA85" s="436"/>
      <c r="AB85" s="486"/>
      <c r="AC85" s="529"/>
      <c r="AD85" s="529"/>
      <c r="AE85" s="529"/>
      <c r="AF85" s="529"/>
      <c r="AG85" s="530"/>
      <c r="AH85" s="436"/>
      <c r="AI85" s="436"/>
      <c r="AJ85" s="436"/>
      <c r="AK85" s="436"/>
      <c r="AL85" s="32"/>
      <c r="AM85" s="32"/>
      <c r="AN85" s="32"/>
      <c r="AO85" s="32"/>
      <c r="AP85" s="32"/>
      <c r="AQ85" s="437"/>
      <c r="AR85" s="437"/>
      <c r="AS85" s="438"/>
      <c r="AT85" s="526"/>
      <c r="AU85" s="526"/>
      <c r="AV85" s="526"/>
      <c r="AW85" s="526"/>
      <c r="AX85" s="527"/>
      <c r="AY85" s="437"/>
      <c r="AZ85" s="437"/>
      <c r="BA85" s="438"/>
      <c r="BB85" s="529"/>
      <c r="BC85" s="529"/>
      <c r="BD85" s="529"/>
      <c r="BE85" s="530"/>
      <c r="BF85" s="414"/>
      <c r="BG85" s="414"/>
      <c r="BH85" s="414"/>
      <c r="BI85" s="414"/>
      <c r="BJ85" s="414"/>
      <c r="BK85" s="414"/>
      <c r="BL85" s="414"/>
      <c r="BM85" s="414"/>
      <c r="BN85" s="414"/>
      <c r="BO85" s="37"/>
      <c r="BP85" s="23"/>
      <c r="CH85" s="656"/>
      <c r="CI85" s="656"/>
      <c r="CJ85" s="656"/>
      <c r="CK85" s="656"/>
      <c r="CL85" s="656"/>
      <c r="CM85" s="656"/>
      <c r="CN85" s="656"/>
      <c r="CO85" s="656"/>
      <c r="CP85" s="656"/>
      <c r="CQ85" s="656"/>
      <c r="CR85" s="196"/>
    </row>
    <row r="86" spans="1:96" ht="3.75" customHeight="1">
      <c r="A86" s="23"/>
      <c r="B86" s="37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0"/>
      <c r="AU86" s="30"/>
      <c r="AV86" s="30"/>
      <c r="AW86" s="30"/>
      <c r="AX86" s="30"/>
      <c r="AY86" s="32"/>
      <c r="AZ86" s="32"/>
      <c r="BA86" s="32"/>
      <c r="BB86" s="32"/>
      <c r="BC86" s="32"/>
      <c r="BD86" s="5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7"/>
      <c r="BP86" s="23"/>
      <c r="CH86" s="656"/>
      <c r="CI86" s="656"/>
      <c r="CJ86" s="656"/>
      <c r="CK86" s="656"/>
      <c r="CL86" s="656"/>
      <c r="CM86" s="656"/>
      <c r="CN86" s="656"/>
      <c r="CO86" s="656"/>
      <c r="CP86" s="656"/>
      <c r="CQ86" s="656"/>
      <c r="CR86" s="196"/>
    </row>
    <row r="87" spans="1:96" ht="7.5" customHeight="1">
      <c r="A87" s="23"/>
      <c r="B87" s="37"/>
      <c r="C87" s="32"/>
      <c r="D87" s="411" t="s">
        <v>95</v>
      </c>
      <c r="E87" s="411"/>
      <c r="F87" s="532"/>
      <c r="G87" s="526" t="s">
        <v>96</v>
      </c>
      <c r="H87" s="526"/>
      <c r="I87" s="526"/>
      <c r="J87" s="526"/>
      <c r="K87" s="526"/>
      <c r="L87" s="526"/>
      <c r="M87" s="526"/>
      <c r="N87" s="526"/>
      <c r="O87" s="526"/>
      <c r="P87" s="526"/>
      <c r="Q87" s="527"/>
      <c r="R87" s="436" t="s">
        <v>97</v>
      </c>
      <c r="S87" s="436"/>
      <c r="T87" s="486"/>
      <c r="U87" s="525" t="s">
        <v>96</v>
      </c>
      <c r="V87" s="526"/>
      <c r="W87" s="526"/>
      <c r="X87" s="526"/>
      <c r="Y87" s="526"/>
      <c r="Z87" s="526"/>
      <c r="AA87" s="526"/>
      <c r="AB87" s="526"/>
      <c r="AC87" s="526"/>
      <c r="AD87" s="526"/>
      <c r="AE87" s="527"/>
      <c r="AF87" s="32"/>
      <c r="AG87" s="32"/>
      <c r="AH87" s="32"/>
      <c r="AI87" s="32"/>
      <c r="AJ87" s="32"/>
      <c r="AK87" s="32"/>
      <c r="AL87" s="37"/>
      <c r="AM87" s="526" t="s">
        <v>96</v>
      </c>
      <c r="AN87" s="526"/>
      <c r="AO87" s="526"/>
      <c r="AP87" s="526"/>
      <c r="AQ87" s="526"/>
      <c r="AR87" s="526"/>
      <c r="AS87" s="526"/>
      <c r="AT87" s="526"/>
      <c r="AU87" s="526"/>
      <c r="AV87" s="526"/>
      <c r="AW87" s="527"/>
      <c r="AX87" s="437" t="s">
        <v>98</v>
      </c>
      <c r="AY87" s="437"/>
      <c r="AZ87" s="438"/>
      <c r="BA87" s="525" t="s">
        <v>96</v>
      </c>
      <c r="BB87" s="526"/>
      <c r="BC87" s="526"/>
      <c r="BD87" s="526"/>
      <c r="BE87" s="526"/>
      <c r="BF87" s="526"/>
      <c r="BG87" s="526"/>
      <c r="BH87" s="526"/>
      <c r="BI87" s="526"/>
      <c r="BJ87" s="526"/>
      <c r="BK87" s="527"/>
      <c r="BL87" s="414" t="s">
        <v>99</v>
      </c>
      <c r="BM87" s="414"/>
      <c r="BN87" s="414"/>
      <c r="BO87" s="37"/>
      <c r="BP87" s="23"/>
      <c r="CH87" s="656"/>
      <c r="CI87" s="656"/>
      <c r="CJ87" s="656"/>
      <c r="CK87" s="656"/>
      <c r="CL87" s="656"/>
      <c r="CM87" s="656"/>
      <c r="CN87" s="656"/>
      <c r="CO87" s="656"/>
      <c r="CP87" s="656"/>
      <c r="CQ87" s="656"/>
      <c r="CR87" s="196"/>
    </row>
    <row r="88" spans="1:96" ht="7.5" customHeight="1">
      <c r="A88" s="23"/>
      <c r="B88" s="37"/>
      <c r="C88" s="32"/>
      <c r="D88" s="411"/>
      <c r="E88" s="411"/>
      <c r="F88" s="532"/>
      <c r="G88" s="529"/>
      <c r="H88" s="529"/>
      <c r="I88" s="529"/>
      <c r="J88" s="529"/>
      <c r="K88" s="529"/>
      <c r="L88" s="529"/>
      <c r="M88" s="529"/>
      <c r="N88" s="529"/>
      <c r="O88" s="529"/>
      <c r="P88" s="529"/>
      <c r="Q88" s="530"/>
      <c r="R88" s="436"/>
      <c r="S88" s="436"/>
      <c r="T88" s="486"/>
      <c r="U88" s="528"/>
      <c r="V88" s="529"/>
      <c r="W88" s="529"/>
      <c r="X88" s="529"/>
      <c r="Y88" s="529"/>
      <c r="Z88" s="529"/>
      <c r="AA88" s="529"/>
      <c r="AB88" s="529"/>
      <c r="AC88" s="529"/>
      <c r="AD88" s="529"/>
      <c r="AE88" s="530"/>
      <c r="AF88" s="32"/>
      <c r="AG88" s="32"/>
      <c r="AH88" s="32"/>
      <c r="AI88" s="32"/>
      <c r="AJ88" s="32"/>
      <c r="AK88" s="32"/>
      <c r="AL88" s="37"/>
      <c r="AM88" s="526"/>
      <c r="AN88" s="526"/>
      <c r="AO88" s="526"/>
      <c r="AP88" s="526"/>
      <c r="AQ88" s="526"/>
      <c r="AR88" s="526"/>
      <c r="AS88" s="526"/>
      <c r="AT88" s="526"/>
      <c r="AU88" s="526"/>
      <c r="AV88" s="526"/>
      <c r="AW88" s="527"/>
      <c r="AX88" s="437"/>
      <c r="AY88" s="437"/>
      <c r="AZ88" s="438"/>
      <c r="BA88" s="528"/>
      <c r="BB88" s="529"/>
      <c r="BC88" s="529"/>
      <c r="BD88" s="529"/>
      <c r="BE88" s="529"/>
      <c r="BF88" s="529"/>
      <c r="BG88" s="529"/>
      <c r="BH88" s="529"/>
      <c r="BI88" s="529"/>
      <c r="BJ88" s="529"/>
      <c r="BK88" s="530"/>
      <c r="BL88" s="414"/>
      <c r="BM88" s="414"/>
      <c r="BN88" s="414"/>
      <c r="BO88" s="37"/>
      <c r="BP88" s="23"/>
      <c r="CH88" s="656"/>
      <c r="CI88" s="656"/>
      <c r="CJ88" s="656"/>
      <c r="CK88" s="656"/>
      <c r="CL88" s="656"/>
      <c r="CM88" s="656"/>
      <c r="CN88" s="656"/>
      <c r="CO88" s="656"/>
      <c r="CP88" s="656"/>
      <c r="CQ88" s="656"/>
      <c r="CR88" s="196"/>
    </row>
    <row r="89" spans="1:96" ht="3.75" customHeight="1">
      <c r="A89" s="23"/>
      <c r="B89" s="37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2"/>
      <c r="AY89" s="32"/>
      <c r="AZ89" s="32"/>
      <c r="BA89" s="32"/>
      <c r="BB89" s="32"/>
      <c r="BC89" s="6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7"/>
      <c r="BP89" s="23"/>
      <c r="CH89" s="656"/>
      <c r="CI89" s="656"/>
      <c r="CJ89" s="656"/>
      <c r="CK89" s="656"/>
      <c r="CL89" s="656"/>
      <c r="CM89" s="656"/>
      <c r="CN89" s="656"/>
      <c r="CO89" s="656"/>
      <c r="CP89" s="656"/>
      <c r="CQ89" s="656"/>
      <c r="CR89" s="196"/>
    </row>
    <row r="90" spans="1:96" ht="7.5" customHeight="1">
      <c r="A90" s="23"/>
      <c r="B90" s="37"/>
      <c r="C90" s="32"/>
      <c r="D90" s="411" t="s">
        <v>100</v>
      </c>
      <c r="E90" s="411"/>
      <c r="F90" s="411"/>
      <c r="G90" s="411"/>
      <c r="H90" s="411"/>
      <c r="I90" s="411"/>
      <c r="J90" s="411"/>
      <c r="K90" s="411"/>
      <c r="L90" s="411"/>
      <c r="M90" s="411"/>
      <c r="N90" s="411"/>
      <c r="O90" s="411"/>
      <c r="P90" s="411"/>
      <c r="Q90" s="411"/>
      <c r="R90" s="411"/>
      <c r="S90" s="411"/>
      <c r="T90" s="411"/>
      <c r="U90" s="411"/>
      <c r="V90" s="411"/>
      <c r="W90" s="411"/>
      <c r="X90" s="411"/>
      <c r="Y90" s="411"/>
      <c r="Z90" s="411"/>
      <c r="AA90" s="411"/>
      <c r="AB90" s="411"/>
      <c r="AC90" s="411"/>
      <c r="AD90" s="411"/>
      <c r="AE90" s="411"/>
      <c r="AF90" s="411"/>
      <c r="AG90" s="411"/>
      <c r="AH90" s="411"/>
      <c r="AI90" s="411"/>
      <c r="AJ90" s="411"/>
      <c r="AK90" s="32"/>
      <c r="AL90" s="32"/>
      <c r="AM90" s="32"/>
      <c r="AN90" s="32"/>
      <c r="AO90" s="531" t="s">
        <v>101</v>
      </c>
      <c r="AP90" s="531"/>
      <c r="AQ90" s="531"/>
      <c r="AR90" s="531"/>
      <c r="AS90" s="531"/>
      <c r="AT90" s="531"/>
      <c r="AU90" s="531"/>
      <c r="AV90" s="531"/>
      <c r="AW90" s="531"/>
      <c r="AX90" s="531"/>
      <c r="AY90" s="531"/>
      <c r="AZ90" s="531"/>
      <c r="BA90" s="531"/>
      <c r="BB90" s="531"/>
      <c r="BC90" s="531"/>
      <c r="BD90" s="531"/>
      <c r="BE90" s="531"/>
      <c r="BF90" s="531"/>
      <c r="BG90" s="531"/>
      <c r="BH90" s="531"/>
      <c r="BI90" s="531"/>
      <c r="BJ90" s="531"/>
      <c r="BK90" s="531"/>
      <c r="BL90" s="531"/>
      <c r="BM90" s="531"/>
      <c r="BN90" s="531"/>
      <c r="BO90" s="37"/>
      <c r="BP90" s="23"/>
      <c r="CH90" s="656"/>
      <c r="CI90" s="656"/>
      <c r="CJ90" s="656"/>
      <c r="CK90" s="656"/>
      <c r="CL90" s="656"/>
      <c r="CM90" s="656"/>
      <c r="CN90" s="656"/>
      <c r="CO90" s="656"/>
      <c r="CP90" s="656"/>
      <c r="CQ90" s="656"/>
      <c r="CR90" s="196"/>
    </row>
    <row r="91" spans="1:96" ht="7.5" customHeight="1">
      <c r="A91" s="23"/>
      <c r="B91" s="37"/>
      <c r="C91" s="32"/>
      <c r="D91" s="411"/>
      <c r="E91" s="411"/>
      <c r="F91" s="411"/>
      <c r="G91" s="411"/>
      <c r="H91" s="411"/>
      <c r="I91" s="411"/>
      <c r="J91" s="411"/>
      <c r="K91" s="411"/>
      <c r="L91" s="411"/>
      <c r="M91" s="411"/>
      <c r="N91" s="411"/>
      <c r="O91" s="411"/>
      <c r="P91" s="411"/>
      <c r="Q91" s="411"/>
      <c r="R91" s="411"/>
      <c r="S91" s="411"/>
      <c r="T91" s="411"/>
      <c r="U91" s="411"/>
      <c r="V91" s="411"/>
      <c r="W91" s="411"/>
      <c r="X91" s="411"/>
      <c r="Y91" s="411"/>
      <c r="Z91" s="411"/>
      <c r="AA91" s="411"/>
      <c r="AB91" s="411"/>
      <c r="AC91" s="411"/>
      <c r="AD91" s="411"/>
      <c r="AE91" s="411"/>
      <c r="AF91" s="411"/>
      <c r="AG91" s="411"/>
      <c r="AH91" s="411"/>
      <c r="AI91" s="411"/>
      <c r="AJ91" s="411"/>
      <c r="AK91" s="32"/>
      <c r="AL91" s="32"/>
      <c r="AM91" s="32"/>
      <c r="AN91" s="32"/>
      <c r="AO91" s="531"/>
      <c r="AP91" s="531"/>
      <c r="AQ91" s="531"/>
      <c r="AR91" s="531"/>
      <c r="AS91" s="531"/>
      <c r="AT91" s="531"/>
      <c r="AU91" s="531"/>
      <c r="AV91" s="531"/>
      <c r="AW91" s="531"/>
      <c r="AX91" s="531"/>
      <c r="AY91" s="531"/>
      <c r="AZ91" s="531"/>
      <c r="BA91" s="531"/>
      <c r="BB91" s="531"/>
      <c r="BC91" s="531"/>
      <c r="BD91" s="531"/>
      <c r="BE91" s="531"/>
      <c r="BF91" s="531"/>
      <c r="BG91" s="531"/>
      <c r="BH91" s="531"/>
      <c r="BI91" s="531"/>
      <c r="BJ91" s="531"/>
      <c r="BK91" s="531"/>
      <c r="BL91" s="531"/>
      <c r="BM91" s="531"/>
      <c r="BN91" s="531"/>
      <c r="BO91" s="37"/>
      <c r="BP91" s="23"/>
      <c r="CH91" s="656"/>
      <c r="CI91" s="656"/>
      <c r="CJ91" s="656"/>
      <c r="CK91" s="656"/>
      <c r="CL91" s="656"/>
      <c r="CM91" s="656"/>
      <c r="CN91" s="656"/>
      <c r="CO91" s="656"/>
      <c r="CP91" s="656"/>
      <c r="CQ91" s="656"/>
      <c r="CR91" s="196"/>
    </row>
    <row r="92" spans="1:96" ht="7.5" customHeight="1">
      <c r="A92" s="23"/>
      <c r="B92" s="37"/>
      <c r="C92" s="32"/>
      <c r="D92" s="411" t="s">
        <v>102</v>
      </c>
      <c r="E92" s="411"/>
      <c r="F92" s="411"/>
      <c r="G92" s="411"/>
      <c r="H92" s="411"/>
      <c r="I92" s="411"/>
      <c r="J92" s="411"/>
      <c r="K92" s="411"/>
      <c r="L92" s="411"/>
      <c r="M92" s="411"/>
      <c r="N92" s="411"/>
      <c r="O92" s="411"/>
      <c r="P92" s="411"/>
      <c r="Q92" s="411"/>
      <c r="R92" s="411"/>
      <c r="S92" s="411"/>
      <c r="T92" s="411"/>
      <c r="U92" s="411"/>
      <c r="V92" s="411"/>
      <c r="W92" s="411"/>
      <c r="X92" s="411"/>
      <c r="Y92" s="411"/>
      <c r="Z92" s="411"/>
      <c r="AA92" s="411"/>
      <c r="AB92" s="411"/>
      <c r="AC92" s="411"/>
      <c r="AD92" s="411"/>
      <c r="AE92" s="411"/>
      <c r="AF92" s="411"/>
      <c r="AG92" s="411"/>
      <c r="AH92" s="411"/>
      <c r="AI92" s="411"/>
      <c r="AJ92" s="411"/>
      <c r="AK92" s="32"/>
      <c r="AL92" s="32"/>
      <c r="AM92" s="32"/>
      <c r="AN92" s="32"/>
      <c r="AO92" s="414" t="s">
        <v>103</v>
      </c>
      <c r="AP92" s="414"/>
      <c r="AQ92" s="414"/>
      <c r="AR92" s="414"/>
      <c r="AS92" s="414"/>
      <c r="AT92" s="414"/>
      <c r="AU92" s="414"/>
      <c r="AV92" s="414"/>
      <c r="AW92" s="414"/>
      <c r="AX92" s="414"/>
      <c r="AY92" s="414"/>
      <c r="AZ92" s="414"/>
      <c r="BA92" s="414"/>
      <c r="BB92" s="414"/>
      <c r="BC92" s="414"/>
      <c r="BD92" s="414"/>
      <c r="BE92" s="414"/>
      <c r="BF92" s="414"/>
      <c r="BG92" s="414"/>
      <c r="BH92" s="414"/>
      <c r="BI92" s="414"/>
      <c r="BJ92" s="414"/>
      <c r="BK92" s="414"/>
      <c r="BL92" s="414"/>
      <c r="BM92" s="414"/>
      <c r="BN92" s="414"/>
      <c r="BO92" s="37"/>
      <c r="BP92" s="23"/>
      <c r="CH92" s="656"/>
      <c r="CI92" s="656"/>
      <c r="CJ92" s="656"/>
      <c r="CK92" s="656"/>
      <c r="CL92" s="656"/>
      <c r="CM92" s="656"/>
      <c r="CN92" s="656"/>
      <c r="CO92" s="656"/>
      <c r="CP92" s="656"/>
      <c r="CQ92" s="656"/>
      <c r="CR92" s="196"/>
    </row>
    <row r="93" spans="1:96" ht="7.5" customHeight="1">
      <c r="A93" s="23"/>
      <c r="B93" s="37"/>
      <c r="C93" s="32"/>
      <c r="D93" s="411"/>
      <c r="E93" s="411"/>
      <c r="F93" s="411"/>
      <c r="G93" s="411"/>
      <c r="H93" s="411"/>
      <c r="I93" s="411"/>
      <c r="J93" s="411"/>
      <c r="K93" s="411"/>
      <c r="L93" s="411"/>
      <c r="M93" s="411"/>
      <c r="N93" s="411"/>
      <c r="O93" s="411"/>
      <c r="P93" s="411"/>
      <c r="Q93" s="411"/>
      <c r="R93" s="411"/>
      <c r="S93" s="411"/>
      <c r="T93" s="411"/>
      <c r="U93" s="411"/>
      <c r="V93" s="411"/>
      <c r="W93" s="411"/>
      <c r="X93" s="411"/>
      <c r="Y93" s="411"/>
      <c r="Z93" s="411"/>
      <c r="AA93" s="411"/>
      <c r="AB93" s="411"/>
      <c r="AC93" s="411"/>
      <c r="AD93" s="411"/>
      <c r="AE93" s="411"/>
      <c r="AF93" s="411"/>
      <c r="AG93" s="411"/>
      <c r="AH93" s="411"/>
      <c r="AI93" s="411"/>
      <c r="AJ93" s="411"/>
      <c r="AK93" s="32"/>
      <c r="AL93" s="32"/>
      <c r="AM93" s="32"/>
      <c r="AN93" s="32"/>
      <c r="AO93" s="414"/>
      <c r="AP93" s="414"/>
      <c r="AQ93" s="414"/>
      <c r="AR93" s="414"/>
      <c r="AS93" s="414"/>
      <c r="AT93" s="414"/>
      <c r="AU93" s="414"/>
      <c r="AV93" s="414"/>
      <c r="AW93" s="414"/>
      <c r="AX93" s="414"/>
      <c r="AY93" s="414"/>
      <c r="AZ93" s="414"/>
      <c r="BA93" s="414"/>
      <c r="BB93" s="414"/>
      <c r="BC93" s="414"/>
      <c r="BD93" s="414"/>
      <c r="BE93" s="414"/>
      <c r="BF93" s="414"/>
      <c r="BG93" s="414"/>
      <c r="BH93" s="414"/>
      <c r="BI93" s="414"/>
      <c r="BJ93" s="414"/>
      <c r="BK93" s="414"/>
      <c r="BL93" s="414"/>
      <c r="BM93" s="414"/>
      <c r="BN93" s="414"/>
      <c r="BO93" s="37"/>
      <c r="BP93" s="23"/>
      <c r="CH93" s="656"/>
      <c r="CI93" s="656"/>
      <c r="CJ93" s="656"/>
      <c r="CK93" s="656"/>
      <c r="CL93" s="656"/>
      <c r="CM93" s="656"/>
      <c r="CN93" s="656"/>
      <c r="CO93" s="656"/>
      <c r="CP93" s="656"/>
      <c r="CQ93" s="656"/>
      <c r="CR93" s="196"/>
    </row>
    <row r="94" spans="1:96" ht="7.5" customHeight="1">
      <c r="A94" s="23"/>
      <c r="B94" s="37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40"/>
      <c r="BP94" s="23"/>
      <c r="CH94" s="656"/>
      <c r="CI94" s="656"/>
      <c r="CJ94" s="656"/>
      <c r="CK94" s="656"/>
      <c r="CL94" s="656"/>
      <c r="CM94" s="656"/>
      <c r="CN94" s="656"/>
      <c r="CO94" s="656"/>
      <c r="CP94" s="656"/>
      <c r="CQ94" s="656"/>
      <c r="CR94" s="196"/>
    </row>
    <row r="95" spans="1:96" ht="7.5" customHeight="1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3"/>
      <c r="CH95" s="656"/>
      <c r="CI95" s="656"/>
      <c r="CJ95" s="656"/>
      <c r="CK95" s="656"/>
      <c r="CL95" s="656"/>
      <c r="CM95" s="656"/>
      <c r="CN95" s="656"/>
      <c r="CO95" s="656"/>
      <c r="CP95" s="656"/>
      <c r="CQ95" s="656"/>
      <c r="CR95" s="196"/>
    </row>
    <row r="96" spans="1:96" ht="7.5" customHeight="1">
      <c r="A96" s="23"/>
      <c r="B96" s="24"/>
      <c r="C96" s="512" t="s">
        <v>104</v>
      </c>
      <c r="D96" s="512"/>
      <c r="E96" s="512"/>
      <c r="F96" s="512"/>
      <c r="G96" s="512"/>
      <c r="H96" s="512"/>
      <c r="I96" s="512"/>
      <c r="J96" s="512"/>
      <c r="K96" s="512"/>
      <c r="L96" s="512"/>
      <c r="M96" s="512"/>
      <c r="N96" s="512"/>
      <c r="O96" s="512"/>
      <c r="P96" s="512"/>
      <c r="Q96" s="512"/>
      <c r="R96" s="512"/>
      <c r="S96" s="512"/>
      <c r="T96" s="512"/>
      <c r="U96" s="512"/>
      <c r="V96" s="512"/>
      <c r="W96" s="512"/>
      <c r="X96" s="512"/>
      <c r="Y96" s="512"/>
      <c r="Z96" s="512"/>
      <c r="AA96" s="512"/>
      <c r="AB96" s="512"/>
      <c r="AC96" s="512"/>
      <c r="AD96" s="512"/>
      <c r="AE96" s="512"/>
      <c r="AF96" s="512"/>
      <c r="AG96" s="512"/>
      <c r="AH96" s="512"/>
      <c r="AI96" s="512"/>
      <c r="AJ96" s="512"/>
      <c r="AK96" s="512"/>
      <c r="AL96" s="512"/>
      <c r="AM96" s="512"/>
      <c r="AN96" s="512"/>
      <c r="AO96" s="512"/>
      <c r="AP96" s="512"/>
      <c r="AQ96" s="512"/>
      <c r="AR96" s="512"/>
      <c r="AS96" s="512"/>
      <c r="AT96" s="512"/>
      <c r="AU96" s="512"/>
      <c r="AV96" s="512"/>
      <c r="AW96" s="512"/>
      <c r="AX96" s="512"/>
      <c r="AY96" s="512"/>
      <c r="AZ96" s="512"/>
      <c r="BA96" s="512"/>
      <c r="BB96" s="512"/>
      <c r="BC96" s="512"/>
      <c r="BD96" s="512"/>
      <c r="BE96" s="512"/>
      <c r="BF96" s="512"/>
      <c r="BG96" s="512"/>
      <c r="BH96" s="512"/>
      <c r="BI96" s="512"/>
      <c r="BJ96" s="512"/>
      <c r="BK96" s="512"/>
      <c r="BL96" s="512"/>
      <c r="BM96" s="512"/>
      <c r="BN96" s="512"/>
      <c r="BO96" s="512"/>
      <c r="BP96" s="23"/>
      <c r="CH96" s="656"/>
      <c r="CI96" s="656"/>
      <c r="CJ96" s="656"/>
      <c r="CK96" s="656"/>
      <c r="CL96" s="656"/>
      <c r="CM96" s="656"/>
      <c r="CN96" s="656"/>
      <c r="CO96" s="656"/>
      <c r="CP96" s="656"/>
      <c r="CQ96" s="656"/>
    </row>
    <row r="97" spans="1:95" ht="7.5" customHeight="1">
      <c r="A97" s="23"/>
      <c r="B97" s="24"/>
      <c r="C97" s="512"/>
      <c r="D97" s="512"/>
      <c r="E97" s="512"/>
      <c r="F97" s="512"/>
      <c r="G97" s="512"/>
      <c r="H97" s="512"/>
      <c r="I97" s="512"/>
      <c r="J97" s="512"/>
      <c r="K97" s="512"/>
      <c r="L97" s="512"/>
      <c r="M97" s="512"/>
      <c r="N97" s="512"/>
      <c r="O97" s="512"/>
      <c r="P97" s="512"/>
      <c r="Q97" s="512"/>
      <c r="R97" s="512"/>
      <c r="S97" s="512"/>
      <c r="T97" s="512"/>
      <c r="U97" s="512"/>
      <c r="V97" s="512"/>
      <c r="W97" s="512"/>
      <c r="X97" s="512"/>
      <c r="Y97" s="512"/>
      <c r="Z97" s="512"/>
      <c r="AA97" s="512"/>
      <c r="AB97" s="512"/>
      <c r="AC97" s="512"/>
      <c r="AD97" s="512"/>
      <c r="AE97" s="512"/>
      <c r="AF97" s="512"/>
      <c r="AG97" s="512"/>
      <c r="AH97" s="512"/>
      <c r="AI97" s="512"/>
      <c r="AJ97" s="512"/>
      <c r="AK97" s="512"/>
      <c r="AL97" s="512"/>
      <c r="AM97" s="512"/>
      <c r="AN97" s="512"/>
      <c r="AO97" s="512"/>
      <c r="AP97" s="512"/>
      <c r="AQ97" s="512"/>
      <c r="AR97" s="512"/>
      <c r="AS97" s="512"/>
      <c r="AT97" s="512"/>
      <c r="AU97" s="512"/>
      <c r="AV97" s="512"/>
      <c r="AW97" s="512"/>
      <c r="AX97" s="512"/>
      <c r="AY97" s="512"/>
      <c r="AZ97" s="512"/>
      <c r="BA97" s="512"/>
      <c r="BB97" s="512"/>
      <c r="BC97" s="512"/>
      <c r="BD97" s="512"/>
      <c r="BE97" s="512"/>
      <c r="BF97" s="512"/>
      <c r="BG97" s="512"/>
      <c r="BH97" s="512"/>
      <c r="BI97" s="512"/>
      <c r="BJ97" s="512"/>
      <c r="BK97" s="512"/>
      <c r="BL97" s="512"/>
      <c r="BM97" s="512"/>
      <c r="BN97" s="512"/>
      <c r="BO97" s="512"/>
      <c r="BP97" s="23"/>
      <c r="CH97" s="656"/>
      <c r="CI97" s="656"/>
      <c r="CJ97" s="656"/>
      <c r="CK97" s="656"/>
      <c r="CL97" s="656"/>
      <c r="CM97" s="656"/>
      <c r="CN97" s="656"/>
      <c r="CO97" s="656"/>
      <c r="CP97" s="656"/>
      <c r="CQ97" s="656"/>
    </row>
    <row r="98" spans="1:95" ht="7.5" customHeight="1">
      <c r="A98" s="23"/>
      <c r="B98" s="24"/>
      <c r="C98" s="513" t="s">
        <v>85</v>
      </c>
      <c r="D98" s="513"/>
      <c r="E98" s="513"/>
      <c r="F98" s="513"/>
      <c r="G98" s="513"/>
      <c r="H98" s="513"/>
      <c r="I98" s="513"/>
      <c r="J98" s="513"/>
      <c r="K98" s="513"/>
      <c r="L98" s="513"/>
      <c r="M98" s="513"/>
      <c r="N98" s="513"/>
      <c r="O98" s="513"/>
      <c r="P98" s="513"/>
      <c r="Q98" s="513"/>
      <c r="R98" s="513"/>
      <c r="S98" s="513"/>
      <c r="T98" s="513"/>
      <c r="U98" s="513"/>
      <c r="V98" s="513"/>
      <c r="W98" s="513"/>
      <c r="X98" s="513"/>
      <c r="Y98" s="513"/>
      <c r="Z98" s="513"/>
      <c r="AA98" s="513"/>
      <c r="AB98" s="513"/>
      <c r="AC98" s="513"/>
      <c r="AD98" s="513"/>
      <c r="AE98" s="513"/>
      <c r="AF98" s="513"/>
      <c r="AG98" s="513"/>
      <c r="AH98" s="513"/>
      <c r="AI98" s="513"/>
      <c r="AJ98" s="513"/>
      <c r="AK98" s="513"/>
      <c r="AL98" s="513"/>
      <c r="AM98" s="513"/>
      <c r="AN98" s="513"/>
      <c r="AO98" s="513"/>
      <c r="AP98" s="513"/>
      <c r="AQ98" s="513"/>
      <c r="AR98" s="513"/>
      <c r="AS98" s="513"/>
      <c r="AT98" s="513"/>
      <c r="AU98" s="513"/>
      <c r="AV98" s="513"/>
      <c r="AW98" s="513"/>
      <c r="AX98" s="513"/>
      <c r="AY98" s="513"/>
      <c r="AZ98" s="513"/>
      <c r="BA98" s="513"/>
      <c r="BB98" s="513"/>
      <c r="BC98" s="513"/>
      <c r="BD98" s="513"/>
      <c r="BE98" s="513"/>
      <c r="BF98" s="513"/>
      <c r="BG98" s="513"/>
      <c r="BH98" s="513"/>
      <c r="BI98" s="513"/>
      <c r="BJ98" s="513"/>
      <c r="BK98" s="513"/>
      <c r="BL98" s="513"/>
      <c r="BM98" s="513"/>
      <c r="BN98" s="513"/>
      <c r="BO98" s="513"/>
      <c r="BP98" s="23"/>
      <c r="CH98" s="656"/>
      <c r="CI98" s="656"/>
      <c r="CJ98" s="656"/>
      <c r="CK98" s="656"/>
      <c r="CL98" s="656"/>
      <c r="CM98" s="656"/>
      <c r="CN98" s="656"/>
      <c r="CO98" s="656"/>
      <c r="CP98" s="656"/>
      <c r="CQ98" s="656"/>
    </row>
    <row r="99" spans="1:95" ht="7.5" customHeight="1">
      <c r="A99" s="23"/>
      <c r="B99" s="24"/>
      <c r="C99" s="513"/>
      <c r="D99" s="513"/>
      <c r="E99" s="513"/>
      <c r="F99" s="513"/>
      <c r="G99" s="513"/>
      <c r="H99" s="513"/>
      <c r="I99" s="513"/>
      <c r="J99" s="513"/>
      <c r="K99" s="513"/>
      <c r="L99" s="513"/>
      <c r="M99" s="513"/>
      <c r="N99" s="513"/>
      <c r="O99" s="513"/>
      <c r="P99" s="513"/>
      <c r="Q99" s="513"/>
      <c r="R99" s="513"/>
      <c r="S99" s="513"/>
      <c r="T99" s="513"/>
      <c r="U99" s="513"/>
      <c r="V99" s="513"/>
      <c r="W99" s="513"/>
      <c r="X99" s="513"/>
      <c r="Y99" s="513"/>
      <c r="Z99" s="513"/>
      <c r="AA99" s="513"/>
      <c r="AB99" s="513"/>
      <c r="AC99" s="513"/>
      <c r="AD99" s="513"/>
      <c r="AE99" s="513"/>
      <c r="AF99" s="513"/>
      <c r="AG99" s="513"/>
      <c r="AH99" s="513"/>
      <c r="AI99" s="513"/>
      <c r="AJ99" s="513"/>
      <c r="AK99" s="513"/>
      <c r="AL99" s="513"/>
      <c r="AM99" s="513"/>
      <c r="AN99" s="513"/>
      <c r="AO99" s="513"/>
      <c r="AP99" s="513"/>
      <c r="AQ99" s="513"/>
      <c r="AR99" s="513"/>
      <c r="AS99" s="513"/>
      <c r="AT99" s="513"/>
      <c r="AU99" s="513"/>
      <c r="AV99" s="513"/>
      <c r="AW99" s="513"/>
      <c r="AX99" s="513"/>
      <c r="AY99" s="513"/>
      <c r="AZ99" s="513"/>
      <c r="BA99" s="513"/>
      <c r="BB99" s="513"/>
      <c r="BC99" s="513"/>
      <c r="BD99" s="513"/>
      <c r="BE99" s="513"/>
      <c r="BF99" s="513"/>
      <c r="BG99" s="513"/>
      <c r="BH99" s="513"/>
      <c r="BI99" s="513"/>
      <c r="BJ99" s="513"/>
      <c r="BK99" s="513"/>
      <c r="BL99" s="513"/>
      <c r="BM99" s="513"/>
      <c r="BN99" s="513"/>
      <c r="BO99" s="513"/>
      <c r="BP99" s="23"/>
      <c r="CH99" s="656"/>
      <c r="CI99" s="656"/>
      <c r="CJ99" s="656"/>
      <c r="CK99" s="656"/>
      <c r="CL99" s="656"/>
      <c r="CM99" s="656"/>
      <c r="CN99" s="656"/>
      <c r="CO99" s="656"/>
      <c r="CP99" s="656"/>
      <c r="CQ99" s="656"/>
    </row>
    <row r="100" spans="1:95" ht="7.5" customHeight="1">
      <c r="A100" s="23"/>
      <c r="B100" s="32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533" t="s">
        <v>105</v>
      </c>
      <c r="T100" s="533"/>
      <c r="U100" s="533"/>
      <c r="V100" s="533"/>
      <c r="W100" s="533"/>
      <c r="X100" s="533"/>
      <c r="Y100" s="533"/>
      <c r="Z100" s="533"/>
      <c r="AA100" s="533"/>
      <c r="AB100" s="533"/>
      <c r="AC100" s="533"/>
      <c r="AD100" s="533"/>
      <c r="AE100" s="533"/>
      <c r="AF100" s="533"/>
      <c r="AG100" s="533"/>
      <c r="AH100" s="533"/>
      <c r="AI100" s="533"/>
      <c r="AJ100" s="533"/>
      <c r="AK100" s="533"/>
      <c r="AL100" s="533"/>
      <c r="AM100" s="533"/>
      <c r="AN100" s="533"/>
      <c r="AO100" s="533"/>
      <c r="AP100" s="533"/>
      <c r="AQ100" s="533"/>
      <c r="AR100" s="533"/>
      <c r="AS100" s="533"/>
      <c r="AT100" s="533"/>
      <c r="AU100" s="533"/>
      <c r="AV100" s="533"/>
      <c r="AW100" s="533"/>
      <c r="AX100" s="533"/>
      <c r="AY100" s="533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53"/>
      <c r="CH100" s="656"/>
      <c r="CI100" s="656"/>
      <c r="CJ100" s="656"/>
      <c r="CK100" s="656"/>
      <c r="CL100" s="656"/>
      <c r="CM100" s="656"/>
      <c r="CN100" s="656"/>
      <c r="CO100" s="656"/>
      <c r="CP100" s="656"/>
      <c r="CQ100" s="656"/>
    </row>
    <row r="101" spans="1:95" ht="7.5" customHeight="1">
      <c r="A101" s="23"/>
      <c r="B101" s="37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533"/>
      <c r="T101" s="533"/>
      <c r="U101" s="533"/>
      <c r="V101" s="533"/>
      <c r="W101" s="533"/>
      <c r="X101" s="533"/>
      <c r="Y101" s="533"/>
      <c r="Z101" s="533"/>
      <c r="AA101" s="533"/>
      <c r="AB101" s="533"/>
      <c r="AC101" s="533"/>
      <c r="AD101" s="533"/>
      <c r="AE101" s="533"/>
      <c r="AF101" s="533"/>
      <c r="AG101" s="533"/>
      <c r="AH101" s="533"/>
      <c r="AI101" s="533"/>
      <c r="AJ101" s="533"/>
      <c r="AK101" s="533"/>
      <c r="AL101" s="533"/>
      <c r="AM101" s="533"/>
      <c r="AN101" s="533"/>
      <c r="AO101" s="533"/>
      <c r="AP101" s="533"/>
      <c r="AQ101" s="533"/>
      <c r="AR101" s="533"/>
      <c r="AS101" s="533"/>
      <c r="AT101" s="533"/>
      <c r="AU101" s="533"/>
      <c r="AV101" s="533"/>
      <c r="AW101" s="533"/>
      <c r="AX101" s="533"/>
      <c r="AY101" s="533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1"/>
      <c r="BP101" s="23"/>
      <c r="CH101" s="656"/>
      <c r="CI101" s="656"/>
      <c r="CJ101" s="656"/>
      <c r="CK101" s="656"/>
      <c r="CL101" s="656"/>
      <c r="CM101" s="656"/>
      <c r="CN101" s="656"/>
      <c r="CO101" s="656"/>
      <c r="CP101" s="656"/>
      <c r="CQ101" s="656"/>
    </row>
    <row r="102" spans="1:95" ht="3.75" customHeight="1">
      <c r="A102" s="23"/>
      <c r="B102" s="37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7"/>
      <c r="BP102" s="23"/>
      <c r="CH102" s="656"/>
      <c r="CI102" s="656"/>
      <c r="CJ102" s="656"/>
      <c r="CK102" s="656"/>
      <c r="CL102" s="656"/>
      <c r="CM102" s="656"/>
      <c r="CN102" s="656"/>
      <c r="CO102" s="656"/>
      <c r="CP102" s="656"/>
      <c r="CQ102" s="656"/>
    </row>
    <row r="103" spans="1:95" ht="7.5" customHeight="1">
      <c r="A103" s="23"/>
      <c r="B103" s="37"/>
      <c r="C103" s="32"/>
      <c r="D103" s="411" t="s">
        <v>87</v>
      </c>
      <c r="E103" s="411"/>
      <c r="F103" s="411"/>
      <c r="G103" s="411"/>
      <c r="H103" s="411"/>
      <c r="I103" s="411"/>
      <c r="J103" s="411"/>
      <c r="K103" s="411"/>
      <c r="L103" s="411"/>
      <c r="M103" s="411"/>
      <c r="N103" s="411"/>
      <c r="O103" s="411"/>
      <c r="P103" s="411"/>
      <c r="Q103" s="411"/>
      <c r="R103" s="411"/>
      <c r="S103" s="411"/>
      <c r="T103" s="532"/>
      <c r="U103" s="534" t="s">
        <v>88</v>
      </c>
      <c r="V103" s="535"/>
      <c r="W103" s="535"/>
      <c r="X103" s="535"/>
      <c r="Y103" s="435" t="s">
        <v>89</v>
      </c>
      <c r="Z103" s="436"/>
      <c r="AA103" s="436"/>
      <c r="AB103" s="486"/>
      <c r="AC103" s="534" t="s">
        <v>90</v>
      </c>
      <c r="AD103" s="535"/>
      <c r="AE103" s="535"/>
      <c r="AF103" s="535"/>
      <c r="AG103" s="538"/>
      <c r="AH103" s="436" t="s">
        <v>91</v>
      </c>
      <c r="AI103" s="436"/>
      <c r="AJ103" s="436"/>
      <c r="AK103" s="436"/>
      <c r="AL103" s="32"/>
      <c r="AM103" s="32"/>
      <c r="AN103" s="32"/>
      <c r="AO103" s="32"/>
      <c r="AP103" s="32"/>
      <c r="AQ103" s="437" t="s">
        <v>92</v>
      </c>
      <c r="AR103" s="437"/>
      <c r="AS103" s="438"/>
      <c r="AT103" s="534" t="s">
        <v>90</v>
      </c>
      <c r="AU103" s="535"/>
      <c r="AV103" s="535"/>
      <c r="AW103" s="535"/>
      <c r="AX103" s="538"/>
      <c r="AY103" s="437" t="s">
        <v>93</v>
      </c>
      <c r="AZ103" s="437"/>
      <c r="BA103" s="438"/>
      <c r="BB103" s="535" t="s">
        <v>88</v>
      </c>
      <c r="BC103" s="535"/>
      <c r="BD103" s="535"/>
      <c r="BE103" s="538"/>
      <c r="BF103" s="414" t="s">
        <v>94</v>
      </c>
      <c r="BG103" s="414"/>
      <c r="BH103" s="414"/>
      <c r="BI103" s="414"/>
      <c r="BJ103" s="414"/>
      <c r="BK103" s="414"/>
      <c r="BL103" s="414"/>
      <c r="BM103" s="414"/>
      <c r="BN103" s="414"/>
      <c r="BO103" s="37"/>
      <c r="BP103" s="23"/>
      <c r="CH103" s="656"/>
      <c r="CI103" s="656"/>
      <c r="CJ103" s="656"/>
      <c r="CK103" s="656"/>
      <c r="CL103" s="656"/>
      <c r="CM103" s="656"/>
      <c r="CN103" s="656"/>
      <c r="CO103" s="656"/>
      <c r="CP103" s="656"/>
      <c r="CQ103" s="656"/>
    </row>
    <row r="104" spans="1:95" ht="7.5" customHeight="1">
      <c r="A104" s="23"/>
      <c r="B104" s="37"/>
      <c r="C104" s="32"/>
      <c r="D104" s="411"/>
      <c r="E104" s="411"/>
      <c r="F104" s="411"/>
      <c r="G104" s="411"/>
      <c r="H104" s="411"/>
      <c r="I104" s="411"/>
      <c r="J104" s="411"/>
      <c r="K104" s="411"/>
      <c r="L104" s="411"/>
      <c r="M104" s="411"/>
      <c r="N104" s="411"/>
      <c r="O104" s="411"/>
      <c r="P104" s="411"/>
      <c r="Q104" s="411"/>
      <c r="R104" s="411"/>
      <c r="S104" s="411"/>
      <c r="T104" s="532"/>
      <c r="U104" s="536"/>
      <c r="V104" s="537"/>
      <c r="W104" s="537"/>
      <c r="X104" s="537"/>
      <c r="Y104" s="435"/>
      <c r="Z104" s="436"/>
      <c r="AA104" s="436"/>
      <c r="AB104" s="486"/>
      <c r="AC104" s="536"/>
      <c r="AD104" s="537"/>
      <c r="AE104" s="537"/>
      <c r="AF104" s="537"/>
      <c r="AG104" s="539"/>
      <c r="AH104" s="436"/>
      <c r="AI104" s="436"/>
      <c r="AJ104" s="436"/>
      <c r="AK104" s="436"/>
      <c r="AL104" s="32"/>
      <c r="AM104" s="32"/>
      <c r="AN104" s="32"/>
      <c r="AO104" s="32"/>
      <c r="AP104" s="32"/>
      <c r="AQ104" s="437"/>
      <c r="AR104" s="437"/>
      <c r="AS104" s="438"/>
      <c r="AT104" s="536"/>
      <c r="AU104" s="537"/>
      <c r="AV104" s="537"/>
      <c r="AW104" s="537"/>
      <c r="AX104" s="539"/>
      <c r="AY104" s="437"/>
      <c r="AZ104" s="437"/>
      <c r="BA104" s="438"/>
      <c r="BB104" s="537"/>
      <c r="BC104" s="537"/>
      <c r="BD104" s="537"/>
      <c r="BE104" s="539"/>
      <c r="BF104" s="414"/>
      <c r="BG104" s="414"/>
      <c r="BH104" s="414"/>
      <c r="BI104" s="414"/>
      <c r="BJ104" s="414"/>
      <c r="BK104" s="414"/>
      <c r="BL104" s="414"/>
      <c r="BM104" s="414"/>
      <c r="BN104" s="414"/>
      <c r="BO104" s="37"/>
      <c r="BP104" s="23"/>
      <c r="CH104" s="656"/>
      <c r="CI104" s="656"/>
      <c r="CJ104" s="656"/>
      <c r="CK104" s="656"/>
      <c r="CL104" s="656"/>
      <c r="CM104" s="656"/>
      <c r="CN104" s="656"/>
      <c r="CO104" s="656"/>
      <c r="CP104" s="656"/>
      <c r="CQ104" s="656"/>
    </row>
    <row r="105" spans="1:95" ht="3.75" customHeight="1">
      <c r="A105" s="23"/>
      <c r="B105" s="37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6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0"/>
      <c r="AU105" s="30"/>
      <c r="AV105" s="30"/>
      <c r="AW105" s="30"/>
      <c r="AX105" s="30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7"/>
      <c r="BP105" s="23"/>
      <c r="CH105" s="656"/>
      <c r="CI105" s="656"/>
      <c r="CJ105" s="656"/>
      <c r="CK105" s="656"/>
      <c r="CL105" s="656"/>
      <c r="CM105" s="656"/>
      <c r="CN105" s="656"/>
      <c r="CO105" s="656"/>
      <c r="CP105" s="656"/>
      <c r="CQ105" s="656"/>
    </row>
    <row r="106" spans="1:95" ht="7.5" customHeight="1">
      <c r="A106" s="23"/>
      <c r="B106" s="37"/>
      <c r="C106" s="32"/>
      <c r="D106" s="411" t="s">
        <v>95</v>
      </c>
      <c r="E106" s="411"/>
      <c r="F106" s="532"/>
      <c r="G106" s="526" t="s">
        <v>96</v>
      </c>
      <c r="H106" s="526"/>
      <c r="I106" s="526"/>
      <c r="J106" s="526"/>
      <c r="K106" s="526"/>
      <c r="L106" s="526"/>
      <c r="M106" s="526"/>
      <c r="N106" s="526"/>
      <c r="O106" s="526"/>
      <c r="P106" s="526"/>
      <c r="Q106" s="527"/>
      <c r="R106" s="436" t="s">
        <v>97</v>
      </c>
      <c r="S106" s="436"/>
      <c r="T106" s="486"/>
      <c r="U106" s="526" t="s">
        <v>96</v>
      </c>
      <c r="V106" s="526"/>
      <c r="W106" s="526"/>
      <c r="X106" s="526"/>
      <c r="Y106" s="526"/>
      <c r="Z106" s="526"/>
      <c r="AA106" s="526"/>
      <c r="AB106" s="526"/>
      <c r="AC106" s="526"/>
      <c r="AD106" s="526"/>
      <c r="AE106" s="527"/>
      <c r="AF106" s="32"/>
      <c r="AG106" s="32"/>
      <c r="AH106" s="32"/>
      <c r="AI106" s="32"/>
      <c r="AJ106" s="32"/>
      <c r="AK106" s="32"/>
      <c r="AL106" s="37"/>
      <c r="AM106" s="526" t="s">
        <v>96</v>
      </c>
      <c r="AN106" s="526"/>
      <c r="AO106" s="526"/>
      <c r="AP106" s="526"/>
      <c r="AQ106" s="526"/>
      <c r="AR106" s="526"/>
      <c r="AS106" s="526"/>
      <c r="AT106" s="526"/>
      <c r="AU106" s="526"/>
      <c r="AV106" s="526"/>
      <c r="AW106" s="527"/>
      <c r="AX106" s="437" t="s">
        <v>98</v>
      </c>
      <c r="AY106" s="437"/>
      <c r="AZ106" s="438"/>
      <c r="BA106" s="541" t="s">
        <v>96</v>
      </c>
      <c r="BB106" s="541"/>
      <c r="BC106" s="541"/>
      <c r="BD106" s="541"/>
      <c r="BE106" s="541"/>
      <c r="BF106" s="541"/>
      <c r="BG106" s="541"/>
      <c r="BH106" s="541"/>
      <c r="BI106" s="541"/>
      <c r="BJ106" s="541"/>
      <c r="BK106" s="542"/>
      <c r="BL106" s="414" t="s">
        <v>99</v>
      </c>
      <c r="BM106" s="414"/>
      <c r="BN106" s="414"/>
      <c r="BO106" s="37"/>
      <c r="BP106" s="23"/>
      <c r="CH106" s="656"/>
      <c r="CI106" s="656"/>
      <c r="CJ106" s="656"/>
      <c r="CK106" s="656"/>
      <c r="CL106" s="656"/>
      <c r="CM106" s="656"/>
      <c r="CN106" s="656"/>
      <c r="CO106" s="656"/>
      <c r="CP106" s="656"/>
      <c r="CQ106" s="656"/>
    </row>
    <row r="107" spans="1:95" ht="7.5" customHeight="1">
      <c r="A107" s="23"/>
      <c r="B107" s="37"/>
      <c r="C107" s="32"/>
      <c r="D107" s="411"/>
      <c r="E107" s="411"/>
      <c r="F107" s="532"/>
      <c r="G107" s="529"/>
      <c r="H107" s="529"/>
      <c r="I107" s="529"/>
      <c r="J107" s="529"/>
      <c r="K107" s="529"/>
      <c r="L107" s="529"/>
      <c r="M107" s="529"/>
      <c r="N107" s="529"/>
      <c r="O107" s="529"/>
      <c r="P107" s="529"/>
      <c r="Q107" s="530"/>
      <c r="R107" s="436"/>
      <c r="S107" s="436"/>
      <c r="T107" s="486"/>
      <c r="U107" s="529"/>
      <c r="V107" s="529"/>
      <c r="W107" s="529"/>
      <c r="X107" s="529"/>
      <c r="Y107" s="529"/>
      <c r="Z107" s="529"/>
      <c r="AA107" s="529"/>
      <c r="AB107" s="529"/>
      <c r="AC107" s="529"/>
      <c r="AD107" s="529"/>
      <c r="AE107" s="530"/>
      <c r="AF107" s="32"/>
      <c r="AG107" s="32"/>
      <c r="AH107" s="32"/>
      <c r="AI107" s="32"/>
      <c r="AJ107" s="32"/>
      <c r="AK107" s="32"/>
      <c r="AL107" s="37"/>
      <c r="AM107" s="529"/>
      <c r="AN107" s="529"/>
      <c r="AO107" s="529"/>
      <c r="AP107" s="529"/>
      <c r="AQ107" s="529"/>
      <c r="AR107" s="529"/>
      <c r="AS107" s="529"/>
      <c r="AT107" s="529"/>
      <c r="AU107" s="529"/>
      <c r="AV107" s="529"/>
      <c r="AW107" s="530"/>
      <c r="AX107" s="437"/>
      <c r="AY107" s="437"/>
      <c r="AZ107" s="438"/>
      <c r="BA107" s="543"/>
      <c r="BB107" s="543"/>
      <c r="BC107" s="543"/>
      <c r="BD107" s="543"/>
      <c r="BE107" s="543"/>
      <c r="BF107" s="543"/>
      <c r="BG107" s="543"/>
      <c r="BH107" s="543"/>
      <c r="BI107" s="543"/>
      <c r="BJ107" s="543"/>
      <c r="BK107" s="544"/>
      <c r="BL107" s="414"/>
      <c r="BM107" s="414"/>
      <c r="BN107" s="414"/>
      <c r="BO107" s="37"/>
      <c r="BP107" s="23"/>
      <c r="CH107" s="656"/>
      <c r="CI107" s="656"/>
      <c r="CJ107" s="656"/>
      <c r="CK107" s="656"/>
      <c r="CL107" s="656"/>
      <c r="CM107" s="656"/>
      <c r="CN107" s="656"/>
      <c r="CO107" s="656"/>
      <c r="CP107" s="656"/>
      <c r="CQ107" s="656"/>
    </row>
    <row r="108" spans="1:95" ht="7.5" customHeight="1">
      <c r="A108" s="23"/>
      <c r="B108" s="37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7"/>
      <c r="BP108" s="23"/>
      <c r="CH108" s="656"/>
      <c r="CI108" s="656"/>
      <c r="CJ108" s="656"/>
      <c r="CK108" s="656"/>
      <c r="CL108" s="656"/>
      <c r="CM108" s="656"/>
      <c r="CN108" s="656"/>
      <c r="CO108" s="656"/>
      <c r="CP108" s="656"/>
      <c r="CQ108" s="656"/>
    </row>
    <row r="109" spans="1:95" ht="7.5" customHeight="1">
      <c r="A109" s="23"/>
      <c r="B109" s="37"/>
      <c r="C109" s="32"/>
      <c r="D109" s="411" t="s">
        <v>106</v>
      </c>
      <c r="E109" s="411"/>
      <c r="F109" s="411"/>
      <c r="G109" s="411"/>
      <c r="H109" s="411"/>
      <c r="I109" s="411"/>
      <c r="J109" s="411"/>
      <c r="K109" s="411"/>
      <c r="L109" s="411"/>
      <c r="M109" s="411"/>
      <c r="N109" s="411"/>
      <c r="O109" s="411"/>
      <c r="P109" s="411"/>
      <c r="Q109" s="411"/>
      <c r="R109" s="411"/>
      <c r="S109" s="411"/>
      <c r="T109" s="411"/>
      <c r="U109" s="411"/>
      <c r="V109" s="411"/>
      <c r="W109" s="411"/>
      <c r="X109" s="411"/>
      <c r="Y109" s="411"/>
      <c r="Z109" s="411"/>
      <c r="AA109" s="411"/>
      <c r="AB109" s="411"/>
      <c r="AC109" s="411"/>
      <c r="AD109" s="411"/>
      <c r="AE109" s="411"/>
      <c r="AF109" s="411"/>
      <c r="AG109" s="411"/>
      <c r="AH109" s="411"/>
      <c r="AI109" s="411"/>
      <c r="AJ109" s="411"/>
      <c r="AK109" s="32"/>
      <c r="AL109" s="32"/>
      <c r="AM109" s="32"/>
      <c r="AN109" s="32"/>
      <c r="AO109" s="414" t="s">
        <v>107</v>
      </c>
      <c r="AP109" s="414"/>
      <c r="AQ109" s="414"/>
      <c r="AR109" s="414"/>
      <c r="AS109" s="414"/>
      <c r="AT109" s="414"/>
      <c r="AU109" s="414"/>
      <c r="AV109" s="414"/>
      <c r="AW109" s="414"/>
      <c r="AX109" s="414"/>
      <c r="AY109" s="414"/>
      <c r="AZ109" s="414"/>
      <c r="BA109" s="414"/>
      <c r="BB109" s="414"/>
      <c r="BC109" s="414"/>
      <c r="BD109" s="414"/>
      <c r="BE109" s="414"/>
      <c r="BF109" s="414"/>
      <c r="BG109" s="414"/>
      <c r="BH109" s="414"/>
      <c r="BI109" s="414"/>
      <c r="BJ109" s="414"/>
      <c r="BK109" s="414"/>
      <c r="BL109" s="414"/>
      <c r="BM109" s="414"/>
      <c r="BN109" s="414"/>
      <c r="BO109" s="37"/>
      <c r="BP109" s="53"/>
      <c r="CH109" s="656"/>
      <c r="CI109" s="656"/>
      <c r="CJ109" s="656"/>
      <c r="CK109" s="656"/>
      <c r="CL109" s="656"/>
      <c r="CM109" s="656"/>
      <c r="CN109" s="656"/>
      <c r="CO109" s="656"/>
      <c r="CP109" s="656"/>
      <c r="CQ109" s="656"/>
    </row>
    <row r="110" spans="1:95" ht="7.5" customHeight="1">
      <c r="A110" s="23"/>
      <c r="B110" s="37"/>
      <c r="C110" s="32"/>
      <c r="D110" s="411"/>
      <c r="E110" s="411"/>
      <c r="F110" s="411"/>
      <c r="G110" s="411"/>
      <c r="H110" s="411"/>
      <c r="I110" s="411"/>
      <c r="J110" s="411"/>
      <c r="K110" s="411"/>
      <c r="L110" s="411"/>
      <c r="M110" s="411"/>
      <c r="N110" s="411"/>
      <c r="O110" s="411"/>
      <c r="P110" s="411"/>
      <c r="Q110" s="411"/>
      <c r="R110" s="411"/>
      <c r="S110" s="411"/>
      <c r="T110" s="411"/>
      <c r="U110" s="411"/>
      <c r="V110" s="411"/>
      <c r="W110" s="411"/>
      <c r="X110" s="411"/>
      <c r="Y110" s="411"/>
      <c r="Z110" s="411"/>
      <c r="AA110" s="411"/>
      <c r="AB110" s="411"/>
      <c r="AC110" s="411"/>
      <c r="AD110" s="411"/>
      <c r="AE110" s="411"/>
      <c r="AF110" s="411"/>
      <c r="AG110" s="411"/>
      <c r="AH110" s="411"/>
      <c r="AI110" s="411"/>
      <c r="AJ110" s="411"/>
      <c r="AK110" s="32"/>
      <c r="AL110" s="32"/>
      <c r="AM110" s="32"/>
      <c r="AN110" s="32"/>
      <c r="AO110" s="414"/>
      <c r="AP110" s="414"/>
      <c r="AQ110" s="414"/>
      <c r="AR110" s="414"/>
      <c r="AS110" s="414"/>
      <c r="AT110" s="414"/>
      <c r="AU110" s="414"/>
      <c r="AV110" s="414"/>
      <c r="AW110" s="414"/>
      <c r="AX110" s="414"/>
      <c r="AY110" s="414"/>
      <c r="AZ110" s="414"/>
      <c r="BA110" s="414"/>
      <c r="BB110" s="414"/>
      <c r="BC110" s="414"/>
      <c r="BD110" s="414"/>
      <c r="BE110" s="414"/>
      <c r="BF110" s="414"/>
      <c r="BG110" s="414"/>
      <c r="BH110" s="414"/>
      <c r="BI110" s="414"/>
      <c r="BJ110" s="414"/>
      <c r="BK110" s="414"/>
      <c r="BL110" s="414"/>
      <c r="BM110" s="414"/>
      <c r="BN110" s="414"/>
      <c r="BO110" s="37"/>
      <c r="BP110" s="53"/>
      <c r="CH110" s="656"/>
      <c r="CI110" s="656"/>
      <c r="CJ110" s="656"/>
      <c r="CK110" s="656"/>
      <c r="CL110" s="656"/>
      <c r="CM110" s="656"/>
      <c r="CN110" s="656"/>
      <c r="CO110" s="656"/>
      <c r="CP110" s="656"/>
      <c r="CQ110" s="656"/>
    </row>
    <row r="111" spans="1:95" ht="7.5" customHeight="1">
      <c r="A111" s="23"/>
      <c r="B111" s="37"/>
      <c r="C111" s="32"/>
      <c r="D111" s="411" t="s">
        <v>108</v>
      </c>
      <c r="E111" s="411"/>
      <c r="F111" s="411"/>
      <c r="G111" s="411"/>
      <c r="H111" s="411"/>
      <c r="I111" s="411"/>
      <c r="J111" s="411"/>
      <c r="K111" s="411"/>
      <c r="L111" s="411"/>
      <c r="M111" s="411"/>
      <c r="N111" s="411"/>
      <c r="O111" s="411"/>
      <c r="P111" s="411"/>
      <c r="Q111" s="411"/>
      <c r="R111" s="411"/>
      <c r="S111" s="411"/>
      <c r="T111" s="411"/>
      <c r="U111" s="411"/>
      <c r="V111" s="411"/>
      <c r="W111" s="411"/>
      <c r="X111" s="411"/>
      <c r="Y111" s="411"/>
      <c r="Z111" s="411"/>
      <c r="AA111" s="411"/>
      <c r="AB111" s="411"/>
      <c r="AC111" s="411"/>
      <c r="AD111" s="411"/>
      <c r="AE111" s="411"/>
      <c r="AF111" s="411"/>
      <c r="AG111" s="411"/>
      <c r="AH111" s="411"/>
      <c r="AI111" s="411"/>
      <c r="AJ111" s="411"/>
      <c r="AK111" s="32"/>
      <c r="AL111" s="32"/>
      <c r="AM111" s="32"/>
      <c r="AN111" s="32"/>
      <c r="AO111" s="414" t="s">
        <v>109</v>
      </c>
      <c r="AP111" s="414"/>
      <c r="AQ111" s="414"/>
      <c r="AR111" s="414"/>
      <c r="AS111" s="414"/>
      <c r="AT111" s="414"/>
      <c r="AU111" s="414"/>
      <c r="AV111" s="414"/>
      <c r="AW111" s="414"/>
      <c r="AX111" s="414"/>
      <c r="AY111" s="414"/>
      <c r="AZ111" s="414"/>
      <c r="BA111" s="414"/>
      <c r="BB111" s="414"/>
      <c r="BC111" s="414"/>
      <c r="BD111" s="414"/>
      <c r="BE111" s="414"/>
      <c r="BF111" s="414"/>
      <c r="BG111" s="414"/>
      <c r="BH111" s="414"/>
      <c r="BI111" s="414"/>
      <c r="BJ111" s="414"/>
      <c r="BK111" s="414"/>
      <c r="BL111" s="414"/>
      <c r="BM111" s="414"/>
      <c r="BN111" s="414"/>
      <c r="BO111" s="37"/>
      <c r="BP111" s="53"/>
      <c r="CH111" s="656"/>
      <c r="CI111" s="656"/>
      <c r="CJ111" s="656"/>
      <c r="CK111" s="656"/>
      <c r="CL111" s="656"/>
      <c r="CM111" s="656"/>
      <c r="CN111" s="656"/>
      <c r="CO111" s="656"/>
      <c r="CP111" s="656"/>
      <c r="CQ111" s="656"/>
    </row>
    <row r="112" spans="1:95" ht="7.5" customHeight="1">
      <c r="A112" s="23"/>
      <c r="B112" s="37"/>
      <c r="C112" s="32"/>
      <c r="D112" s="411"/>
      <c r="E112" s="411"/>
      <c r="F112" s="411"/>
      <c r="G112" s="411"/>
      <c r="H112" s="411"/>
      <c r="I112" s="411"/>
      <c r="J112" s="411"/>
      <c r="K112" s="411"/>
      <c r="L112" s="411"/>
      <c r="M112" s="411"/>
      <c r="N112" s="411"/>
      <c r="O112" s="411"/>
      <c r="P112" s="411"/>
      <c r="Q112" s="411"/>
      <c r="R112" s="411"/>
      <c r="S112" s="411"/>
      <c r="T112" s="411"/>
      <c r="U112" s="411"/>
      <c r="V112" s="411"/>
      <c r="W112" s="411"/>
      <c r="X112" s="411"/>
      <c r="Y112" s="411"/>
      <c r="Z112" s="411"/>
      <c r="AA112" s="411"/>
      <c r="AB112" s="411"/>
      <c r="AC112" s="411"/>
      <c r="AD112" s="411"/>
      <c r="AE112" s="411"/>
      <c r="AF112" s="411"/>
      <c r="AG112" s="411"/>
      <c r="AH112" s="411"/>
      <c r="AI112" s="411"/>
      <c r="AJ112" s="411"/>
      <c r="AK112" s="32"/>
      <c r="AL112" s="32"/>
      <c r="AM112" s="32"/>
      <c r="AN112" s="32"/>
      <c r="AO112" s="414"/>
      <c r="AP112" s="414"/>
      <c r="AQ112" s="414"/>
      <c r="AR112" s="414"/>
      <c r="AS112" s="414"/>
      <c r="AT112" s="414"/>
      <c r="AU112" s="414"/>
      <c r="AV112" s="414"/>
      <c r="AW112" s="414"/>
      <c r="AX112" s="414"/>
      <c r="AY112" s="414"/>
      <c r="AZ112" s="414"/>
      <c r="BA112" s="414"/>
      <c r="BB112" s="414"/>
      <c r="BC112" s="414"/>
      <c r="BD112" s="414"/>
      <c r="BE112" s="414"/>
      <c r="BF112" s="414"/>
      <c r="BG112" s="414"/>
      <c r="BH112" s="414"/>
      <c r="BI112" s="414"/>
      <c r="BJ112" s="414"/>
      <c r="BK112" s="414"/>
      <c r="BL112" s="414"/>
      <c r="BM112" s="414"/>
      <c r="BN112" s="414"/>
      <c r="BO112" s="37"/>
      <c r="BP112" s="53"/>
      <c r="CH112" s="656"/>
      <c r="CI112" s="656"/>
      <c r="CJ112" s="656"/>
      <c r="CK112" s="656"/>
      <c r="CL112" s="656"/>
      <c r="CM112" s="656"/>
      <c r="CN112" s="656"/>
      <c r="CO112" s="656"/>
      <c r="CP112" s="656"/>
      <c r="CQ112" s="656"/>
    </row>
    <row r="113" spans="1:95" ht="7.5" customHeight="1">
      <c r="A113" s="23"/>
      <c r="B113" s="37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40"/>
      <c r="BP113" s="53"/>
      <c r="CH113" s="656"/>
      <c r="CI113" s="656"/>
      <c r="CJ113" s="656"/>
      <c r="CK113" s="656"/>
      <c r="CL113" s="656"/>
      <c r="CM113" s="656"/>
      <c r="CN113" s="656"/>
      <c r="CO113" s="656"/>
      <c r="CP113" s="656"/>
      <c r="CQ113" s="656"/>
    </row>
    <row r="114" spans="1:95" ht="7.5" customHeight="1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540" t="s">
        <v>110</v>
      </c>
      <c r="AS114" s="540"/>
      <c r="AT114" s="540"/>
      <c r="AU114" s="540"/>
      <c r="AV114" s="540"/>
      <c r="AW114" s="540"/>
      <c r="AX114" s="540"/>
      <c r="AY114" s="540"/>
      <c r="AZ114" s="540"/>
      <c r="BA114" s="540"/>
      <c r="BB114" s="540"/>
      <c r="BC114" s="540"/>
      <c r="BD114" s="540"/>
      <c r="BE114" s="540"/>
      <c r="BF114" s="540"/>
      <c r="BG114" s="540"/>
      <c r="BH114" s="540"/>
      <c r="BI114" s="540"/>
      <c r="BJ114" s="540"/>
      <c r="BK114" s="540"/>
      <c r="BL114" s="540"/>
      <c r="BM114" s="540"/>
      <c r="BN114" s="24"/>
      <c r="BO114" s="24"/>
      <c r="BP114" s="23"/>
      <c r="CH114" s="656"/>
      <c r="CI114" s="656"/>
      <c r="CJ114" s="656"/>
      <c r="CK114" s="656"/>
      <c r="CL114" s="656"/>
      <c r="CM114" s="656"/>
      <c r="CN114" s="656"/>
      <c r="CO114" s="656"/>
      <c r="CP114" s="656"/>
      <c r="CQ114" s="656"/>
    </row>
    <row r="115" spans="1:95" ht="7.5" customHeight="1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540"/>
      <c r="AS115" s="540"/>
      <c r="AT115" s="540"/>
      <c r="AU115" s="540"/>
      <c r="AV115" s="540"/>
      <c r="AW115" s="540"/>
      <c r="AX115" s="540"/>
      <c r="AY115" s="540"/>
      <c r="AZ115" s="540"/>
      <c r="BA115" s="540"/>
      <c r="BB115" s="540"/>
      <c r="BC115" s="540"/>
      <c r="BD115" s="540"/>
      <c r="BE115" s="540"/>
      <c r="BF115" s="540"/>
      <c r="BG115" s="540"/>
      <c r="BH115" s="540"/>
      <c r="BI115" s="540"/>
      <c r="BJ115" s="540"/>
      <c r="BK115" s="540"/>
      <c r="BL115" s="540"/>
      <c r="BM115" s="540"/>
      <c r="BN115" s="24"/>
      <c r="BO115" s="24"/>
      <c r="BP115" s="23"/>
      <c r="CH115" s="656"/>
      <c r="CI115" s="656"/>
      <c r="CJ115" s="656"/>
      <c r="CK115" s="656"/>
      <c r="CL115" s="656"/>
      <c r="CM115" s="656"/>
      <c r="CN115" s="656"/>
      <c r="CO115" s="656"/>
      <c r="CP115" s="656"/>
      <c r="CQ115" s="656"/>
    </row>
    <row r="116" spans="1:95" ht="7.5" customHeight="1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3"/>
    </row>
  </sheetData>
  <mergeCells count="148">
    <mergeCell ref="BR7:CC8"/>
    <mergeCell ref="C8:N9"/>
    <mergeCell ref="O8:T9"/>
    <mergeCell ref="U8:Z9"/>
    <mergeCell ref="BR9:CC10"/>
    <mergeCell ref="D10:Y11"/>
    <mergeCell ref="BR11:CC12"/>
    <mergeCell ref="C1:Z2"/>
    <mergeCell ref="AM1:BO3"/>
    <mergeCell ref="BR2:CC3"/>
    <mergeCell ref="C3:Z4"/>
    <mergeCell ref="AM4:BO5"/>
    <mergeCell ref="BR5:CC6"/>
    <mergeCell ref="C6:G7"/>
    <mergeCell ref="H6:V7"/>
    <mergeCell ref="W6:Z7"/>
    <mergeCell ref="AM6:BO7"/>
    <mergeCell ref="BR13:CC14"/>
    <mergeCell ref="C14:BO15"/>
    <mergeCell ref="BR15:CC16"/>
    <mergeCell ref="Y16:AT17"/>
    <mergeCell ref="BR17:CC18"/>
    <mergeCell ref="D19:M20"/>
    <mergeCell ref="N19:BG20"/>
    <mergeCell ref="BH19:BN20"/>
    <mergeCell ref="BR19:CC20"/>
    <mergeCell ref="BR25:CC26"/>
    <mergeCell ref="D28:I29"/>
    <mergeCell ref="J28:BI29"/>
    <mergeCell ref="BJ28:BN29"/>
    <mergeCell ref="E31:BM32"/>
    <mergeCell ref="C35:BO36"/>
    <mergeCell ref="F22:H23"/>
    <mergeCell ref="Q22:Y23"/>
    <mergeCell ref="Z22:AO23"/>
    <mergeCell ref="AP22:AW23"/>
    <mergeCell ref="BJ22:BL23"/>
    <mergeCell ref="BR22:CC23"/>
    <mergeCell ref="Y37:AT38"/>
    <mergeCell ref="D40:G41"/>
    <mergeCell ref="H40:BJ41"/>
    <mergeCell ref="BK40:BN41"/>
    <mergeCell ref="N43:Z44"/>
    <mergeCell ref="AA43:AR44"/>
    <mergeCell ref="AS43:AZ44"/>
    <mergeCell ref="D25:M26"/>
    <mergeCell ref="N25:BE26"/>
    <mergeCell ref="BF25:BN26"/>
    <mergeCell ref="D46:H47"/>
    <mergeCell ref="I46:BJ47"/>
    <mergeCell ref="BK46:BN47"/>
    <mergeCell ref="D49:H50"/>
    <mergeCell ref="I49:S50"/>
    <mergeCell ref="T49:U50"/>
    <mergeCell ref="V49:AT50"/>
    <mergeCell ref="AU49:AW50"/>
    <mergeCell ref="AX49:BG50"/>
    <mergeCell ref="BH49:BN50"/>
    <mergeCell ref="C59:BO60"/>
    <mergeCell ref="P61:BB62"/>
    <mergeCell ref="D64:O65"/>
    <mergeCell ref="AF64:AI65"/>
    <mergeCell ref="AJ64:AM65"/>
    <mergeCell ref="AN64:AR65"/>
    <mergeCell ref="BG64:BN65"/>
    <mergeCell ref="D52:I53"/>
    <mergeCell ref="J52:BI53"/>
    <mergeCell ref="BJ52:BN53"/>
    <mergeCell ref="D55:J56"/>
    <mergeCell ref="K55:BI56"/>
    <mergeCell ref="BJ55:BN56"/>
    <mergeCell ref="D73:AD74"/>
    <mergeCell ref="AE73:AS74"/>
    <mergeCell ref="AT73:BN74"/>
    <mergeCell ref="C77:BO78"/>
    <mergeCell ref="C79:BO80"/>
    <mergeCell ref="P81:BB82"/>
    <mergeCell ref="D67:U68"/>
    <mergeCell ref="AF67:AI68"/>
    <mergeCell ref="AJ67:AM68"/>
    <mergeCell ref="AN67:AR68"/>
    <mergeCell ref="BE67:BN68"/>
    <mergeCell ref="D70:R71"/>
    <mergeCell ref="AF70:AI71"/>
    <mergeCell ref="AJ70:AM71"/>
    <mergeCell ref="AN70:AR71"/>
    <mergeCell ref="BE70:BN71"/>
    <mergeCell ref="BA87:BK88"/>
    <mergeCell ref="BL87:BN88"/>
    <mergeCell ref="D90:AJ91"/>
    <mergeCell ref="AO90:BN91"/>
    <mergeCell ref="D92:AJ93"/>
    <mergeCell ref="AO92:BN93"/>
    <mergeCell ref="AT84:AX85"/>
    <mergeCell ref="AY84:BA85"/>
    <mergeCell ref="BB84:BE85"/>
    <mergeCell ref="BF84:BN85"/>
    <mergeCell ref="D87:F88"/>
    <mergeCell ref="G87:Q88"/>
    <mergeCell ref="R87:T88"/>
    <mergeCell ref="U87:AE88"/>
    <mergeCell ref="AM87:AW88"/>
    <mergeCell ref="AX87:AZ88"/>
    <mergeCell ref="D84:T85"/>
    <mergeCell ref="U84:X85"/>
    <mergeCell ref="Y84:AB85"/>
    <mergeCell ref="AC84:AG85"/>
    <mergeCell ref="AH84:AK85"/>
    <mergeCell ref="AQ84:AS85"/>
    <mergeCell ref="C96:BO97"/>
    <mergeCell ref="C98:BO99"/>
    <mergeCell ref="S100:AY101"/>
    <mergeCell ref="D103:T104"/>
    <mergeCell ref="U103:X104"/>
    <mergeCell ref="Y103:AB104"/>
    <mergeCell ref="AC103:AG104"/>
    <mergeCell ref="AH103:AK104"/>
    <mergeCell ref="AQ103:AS104"/>
    <mergeCell ref="AT103:AX104"/>
    <mergeCell ref="BL106:BN107"/>
    <mergeCell ref="D109:AJ110"/>
    <mergeCell ref="AO109:BN110"/>
    <mergeCell ref="D111:AJ112"/>
    <mergeCell ref="AO111:BN112"/>
    <mergeCell ref="AR114:BM115"/>
    <mergeCell ref="AY103:BA104"/>
    <mergeCell ref="BB103:BE104"/>
    <mergeCell ref="BF103:BN104"/>
    <mergeCell ref="D106:F107"/>
    <mergeCell ref="G106:Q107"/>
    <mergeCell ref="R106:T107"/>
    <mergeCell ref="U106:AE107"/>
    <mergeCell ref="AM106:AW107"/>
    <mergeCell ref="AX106:AZ107"/>
    <mergeCell ref="BA106:BK107"/>
    <mergeCell ref="CH43:CQ115"/>
    <mergeCell ref="CD13:CD14"/>
    <mergeCell ref="CD19:CD20"/>
    <mergeCell ref="CD11:CD12"/>
    <mergeCell ref="CG17:CR19"/>
    <mergeCell ref="CI9:CQ10"/>
    <mergeCell ref="CH8:CH10"/>
    <mergeCell ref="CG15:CR16"/>
    <mergeCell ref="CG20:CR21"/>
    <mergeCell ref="CD15:CD16"/>
    <mergeCell ref="CD17:CD18"/>
    <mergeCell ref="CG11:CR13"/>
    <mergeCell ref="CG14:CR14"/>
  </mergeCells>
  <pageMargins left="0.39370078740157483" right="0.39370078740157483" top="0.19685039370078741" bottom="0.19685039370078741" header="0.51181102362204722" footer="0.51181102362204722"/>
  <pageSetup paperSize="9" scale="97" orientation="portrait" cellComments="atEnd" horizontalDpi="36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83</xdr:col>
                    <xdr:colOff>47625</xdr:colOff>
                    <xdr:row>1</xdr:row>
                    <xdr:rowOff>47625</xdr:rowOff>
                  </from>
                  <to>
                    <xdr:col>96</xdr:col>
                    <xdr:colOff>47625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indexed="48"/>
    <pageSetUpPr fitToPage="1"/>
  </sheetPr>
  <dimension ref="A1:CC127"/>
  <sheetViews>
    <sheetView view="pageBreakPreview" topLeftCell="B1" zoomScaleSheetLayoutView="100" workbookViewId="0"/>
  </sheetViews>
  <sheetFormatPr baseColWidth="10" defaultColWidth="1.42578125" defaultRowHeight="7.5" customHeight="1"/>
  <cols>
    <col min="1" max="1" width="1.42578125" style="26" hidden="1" customWidth="1"/>
    <col min="2" max="16" width="1.42578125" style="26"/>
    <col min="17" max="17" width="1.42578125" style="26" customWidth="1"/>
    <col min="18" max="18" width="2.7109375" style="26" customWidth="1"/>
    <col min="19" max="32" width="1.42578125" style="26"/>
    <col min="33" max="33" width="2.28515625" style="26" customWidth="1"/>
    <col min="34" max="34" width="2.5703125" style="26" customWidth="1"/>
    <col min="35" max="38" width="1.42578125" style="26"/>
    <col min="39" max="43" width="1.7109375" style="26" customWidth="1"/>
    <col min="44" max="48" width="1.42578125" style="26"/>
    <col min="49" max="60" width="2.140625" style="26" customWidth="1"/>
    <col min="61" max="68" width="1.42578125" style="26"/>
    <col min="69" max="71" width="1.42578125" style="26" customWidth="1"/>
    <col min="72" max="72" width="2.85546875" style="26" customWidth="1"/>
    <col min="73" max="75" width="1.42578125" style="26" customWidth="1"/>
    <col min="76" max="76" width="5" style="26" customWidth="1"/>
    <col min="77" max="77" width="4.5703125" style="26" customWidth="1"/>
    <col min="78" max="256" width="1.42578125" style="26"/>
    <col min="257" max="257" width="0" style="26" hidden="1" customWidth="1"/>
    <col min="258" max="288" width="1.42578125" style="26"/>
    <col min="289" max="289" width="2.28515625" style="26" customWidth="1"/>
    <col min="290" max="290" width="2.5703125" style="26" customWidth="1"/>
    <col min="291" max="294" width="1.42578125" style="26"/>
    <col min="295" max="299" width="1.7109375" style="26" customWidth="1"/>
    <col min="300" max="304" width="1.42578125" style="26"/>
    <col min="305" max="316" width="2.140625" style="26" customWidth="1"/>
    <col min="317" max="324" width="1.42578125" style="26"/>
    <col min="325" max="327" width="1.42578125" style="26" customWidth="1"/>
    <col min="328" max="328" width="2.85546875" style="26" customWidth="1"/>
    <col min="329" max="331" width="1.42578125" style="26" customWidth="1"/>
    <col min="332" max="332" width="5" style="26" customWidth="1"/>
    <col min="333" max="333" width="4.5703125" style="26" customWidth="1"/>
    <col min="334" max="512" width="1.42578125" style="26"/>
    <col min="513" max="513" width="0" style="26" hidden="1" customWidth="1"/>
    <col min="514" max="544" width="1.42578125" style="26"/>
    <col min="545" max="545" width="2.28515625" style="26" customWidth="1"/>
    <col min="546" max="546" width="2.5703125" style="26" customWidth="1"/>
    <col min="547" max="550" width="1.42578125" style="26"/>
    <col min="551" max="555" width="1.7109375" style="26" customWidth="1"/>
    <col min="556" max="560" width="1.42578125" style="26"/>
    <col min="561" max="572" width="2.140625" style="26" customWidth="1"/>
    <col min="573" max="580" width="1.42578125" style="26"/>
    <col min="581" max="583" width="1.42578125" style="26" customWidth="1"/>
    <col min="584" max="584" width="2.85546875" style="26" customWidth="1"/>
    <col min="585" max="587" width="1.42578125" style="26" customWidth="1"/>
    <col min="588" max="588" width="5" style="26" customWidth="1"/>
    <col min="589" max="589" width="4.5703125" style="26" customWidth="1"/>
    <col min="590" max="768" width="1.42578125" style="26"/>
    <col min="769" max="769" width="0" style="26" hidden="1" customWidth="1"/>
    <col min="770" max="800" width="1.42578125" style="26"/>
    <col min="801" max="801" width="2.28515625" style="26" customWidth="1"/>
    <col min="802" max="802" width="2.5703125" style="26" customWidth="1"/>
    <col min="803" max="806" width="1.42578125" style="26"/>
    <col min="807" max="811" width="1.7109375" style="26" customWidth="1"/>
    <col min="812" max="816" width="1.42578125" style="26"/>
    <col min="817" max="828" width="2.140625" style="26" customWidth="1"/>
    <col min="829" max="836" width="1.42578125" style="26"/>
    <col min="837" max="839" width="1.42578125" style="26" customWidth="1"/>
    <col min="840" max="840" width="2.85546875" style="26" customWidth="1"/>
    <col min="841" max="843" width="1.42578125" style="26" customWidth="1"/>
    <col min="844" max="844" width="5" style="26" customWidth="1"/>
    <col min="845" max="845" width="4.5703125" style="26" customWidth="1"/>
    <col min="846" max="1024" width="1.42578125" style="26"/>
    <col min="1025" max="1025" width="0" style="26" hidden="1" customWidth="1"/>
    <col min="1026" max="1056" width="1.42578125" style="26"/>
    <col min="1057" max="1057" width="2.28515625" style="26" customWidth="1"/>
    <col min="1058" max="1058" width="2.5703125" style="26" customWidth="1"/>
    <col min="1059" max="1062" width="1.42578125" style="26"/>
    <col min="1063" max="1067" width="1.7109375" style="26" customWidth="1"/>
    <col min="1068" max="1072" width="1.42578125" style="26"/>
    <col min="1073" max="1084" width="2.140625" style="26" customWidth="1"/>
    <col min="1085" max="1092" width="1.42578125" style="26"/>
    <col min="1093" max="1095" width="1.42578125" style="26" customWidth="1"/>
    <col min="1096" max="1096" width="2.85546875" style="26" customWidth="1"/>
    <col min="1097" max="1099" width="1.42578125" style="26" customWidth="1"/>
    <col min="1100" max="1100" width="5" style="26" customWidth="1"/>
    <col min="1101" max="1101" width="4.5703125" style="26" customWidth="1"/>
    <col min="1102" max="1280" width="1.42578125" style="26"/>
    <col min="1281" max="1281" width="0" style="26" hidden="1" customWidth="1"/>
    <col min="1282" max="1312" width="1.42578125" style="26"/>
    <col min="1313" max="1313" width="2.28515625" style="26" customWidth="1"/>
    <col min="1314" max="1314" width="2.5703125" style="26" customWidth="1"/>
    <col min="1315" max="1318" width="1.42578125" style="26"/>
    <col min="1319" max="1323" width="1.7109375" style="26" customWidth="1"/>
    <col min="1324" max="1328" width="1.42578125" style="26"/>
    <col min="1329" max="1340" width="2.140625" style="26" customWidth="1"/>
    <col min="1341" max="1348" width="1.42578125" style="26"/>
    <col min="1349" max="1351" width="1.42578125" style="26" customWidth="1"/>
    <col min="1352" max="1352" width="2.85546875" style="26" customWidth="1"/>
    <col min="1353" max="1355" width="1.42578125" style="26" customWidth="1"/>
    <col min="1356" max="1356" width="5" style="26" customWidth="1"/>
    <col min="1357" max="1357" width="4.5703125" style="26" customWidth="1"/>
    <col min="1358" max="1536" width="1.42578125" style="26"/>
    <col min="1537" max="1537" width="0" style="26" hidden="1" customWidth="1"/>
    <col min="1538" max="1568" width="1.42578125" style="26"/>
    <col min="1569" max="1569" width="2.28515625" style="26" customWidth="1"/>
    <col min="1570" max="1570" width="2.5703125" style="26" customWidth="1"/>
    <col min="1571" max="1574" width="1.42578125" style="26"/>
    <col min="1575" max="1579" width="1.7109375" style="26" customWidth="1"/>
    <col min="1580" max="1584" width="1.42578125" style="26"/>
    <col min="1585" max="1596" width="2.140625" style="26" customWidth="1"/>
    <col min="1597" max="1604" width="1.42578125" style="26"/>
    <col min="1605" max="1607" width="1.42578125" style="26" customWidth="1"/>
    <col min="1608" max="1608" width="2.85546875" style="26" customWidth="1"/>
    <col min="1609" max="1611" width="1.42578125" style="26" customWidth="1"/>
    <col min="1612" max="1612" width="5" style="26" customWidth="1"/>
    <col min="1613" max="1613" width="4.5703125" style="26" customWidth="1"/>
    <col min="1614" max="1792" width="1.42578125" style="26"/>
    <col min="1793" max="1793" width="0" style="26" hidden="1" customWidth="1"/>
    <col min="1794" max="1824" width="1.42578125" style="26"/>
    <col min="1825" max="1825" width="2.28515625" style="26" customWidth="1"/>
    <col min="1826" max="1826" width="2.5703125" style="26" customWidth="1"/>
    <col min="1827" max="1830" width="1.42578125" style="26"/>
    <col min="1831" max="1835" width="1.7109375" style="26" customWidth="1"/>
    <col min="1836" max="1840" width="1.42578125" style="26"/>
    <col min="1841" max="1852" width="2.140625" style="26" customWidth="1"/>
    <col min="1853" max="1860" width="1.42578125" style="26"/>
    <col min="1861" max="1863" width="1.42578125" style="26" customWidth="1"/>
    <col min="1864" max="1864" width="2.85546875" style="26" customWidth="1"/>
    <col min="1865" max="1867" width="1.42578125" style="26" customWidth="1"/>
    <col min="1868" max="1868" width="5" style="26" customWidth="1"/>
    <col min="1869" max="1869" width="4.5703125" style="26" customWidth="1"/>
    <col min="1870" max="2048" width="1.42578125" style="26"/>
    <col min="2049" max="2049" width="0" style="26" hidden="1" customWidth="1"/>
    <col min="2050" max="2080" width="1.42578125" style="26"/>
    <col min="2081" max="2081" width="2.28515625" style="26" customWidth="1"/>
    <col min="2082" max="2082" width="2.5703125" style="26" customWidth="1"/>
    <col min="2083" max="2086" width="1.42578125" style="26"/>
    <col min="2087" max="2091" width="1.7109375" style="26" customWidth="1"/>
    <col min="2092" max="2096" width="1.42578125" style="26"/>
    <col min="2097" max="2108" width="2.140625" style="26" customWidth="1"/>
    <col min="2109" max="2116" width="1.42578125" style="26"/>
    <col min="2117" max="2119" width="1.42578125" style="26" customWidth="1"/>
    <col min="2120" max="2120" width="2.85546875" style="26" customWidth="1"/>
    <col min="2121" max="2123" width="1.42578125" style="26" customWidth="1"/>
    <col min="2124" max="2124" width="5" style="26" customWidth="1"/>
    <col min="2125" max="2125" width="4.5703125" style="26" customWidth="1"/>
    <col min="2126" max="2304" width="1.42578125" style="26"/>
    <col min="2305" max="2305" width="0" style="26" hidden="1" customWidth="1"/>
    <col min="2306" max="2336" width="1.42578125" style="26"/>
    <col min="2337" max="2337" width="2.28515625" style="26" customWidth="1"/>
    <col min="2338" max="2338" width="2.5703125" style="26" customWidth="1"/>
    <col min="2339" max="2342" width="1.42578125" style="26"/>
    <col min="2343" max="2347" width="1.7109375" style="26" customWidth="1"/>
    <col min="2348" max="2352" width="1.42578125" style="26"/>
    <col min="2353" max="2364" width="2.140625" style="26" customWidth="1"/>
    <col min="2365" max="2372" width="1.42578125" style="26"/>
    <col min="2373" max="2375" width="1.42578125" style="26" customWidth="1"/>
    <col min="2376" max="2376" width="2.85546875" style="26" customWidth="1"/>
    <col min="2377" max="2379" width="1.42578125" style="26" customWidth="1"/>
    <col min="2380" max="2380" width="5" style="26" customWidth="1"/>
    <col min="2381" max="2381" width="4.5703125" style="26" customWidth="1"/>
    <col min="2382" max="2560" width="1.42578125" style="26"/>
    <col min="2561" max="2561" width="0" style="26" hidden="1" customWidth="1"/>
    <col min="2562" max="2592" width="1.42578125" style="26"/>
    <col min="2593" max="2593" width="2.28515625" style="26" customWidth="1"/>
    <col min="2594" max="2594" width="2.5703125" style="26" customWidth="1"/>
    <col min="2595" max="2598" width="1.42578125" style="26"/>
    <col min="2599" max="2603" width="1.7109375" style="26" customWidth="1"/>
    <col min="2604" max="2608" width="1.42578125" style="26"/>
    <col min="2609" max="2620" width="2.140625" style="26" customWidth="1"/>
    <col min="2621" max="2628" width="1.42578125" style="26"/>
    <col min="2629" max="2631" width="1.42578125" style="26" customWidth="1"/>
    <col min="2632" max="2632" width="2.85546875" style="26" customWidth="1"/>
    <col min="2633" max="2635" width="1.42578125" style="26" customWidth="1"/>
    <col min="2636" max="2636" width="5" style="26" customWidth="1"/>
    <col min="2637" max="2637" width="4.5703125" style="26" customWidth="1"/>
    <col min="2638" max="2816" width="1.42578125" style="26"/>
    <col min="2817" max="2817" width="0" style="26" hidden="1" customWidth="1"/>
    <col min="2818" max="2848" width="1.42578125" style="26"/>
    <col min="2849" max="2849" width="2.28515625" style="26" customWidth="1"/>
    <col min="2850" max="2850" width="2.5703125" style="26" customWidth="1"/>
    <col min="2851" max="2854" width="1.42578125" style="26"/>
    <col min="2855" max="2859" width="1.7109375" style="26" customWidth="1"/>
    <col min="2860" max="2864" width="1.42578125" style="26"/>
    <col min="2865" max="2876" width="2.140625" style="26" customWidth="1"/>
    <col min="2877" max="2884" width="1.42578125" style="26"/>
    <col min="2885" max="2887" width="1.42578125" style="26" customWidth="1"/>
    <col min="2888" max="2888" width="2.85546875" style="26" customWidth="1"/>
    <col min="2889" max="2891" width="1.42578125" style="26" customWidth="1"/>
    <col min="2892" max="2892" width="5" style="26" customWidth="1"/>
    <col min="2893" max="2893" width="4.5703125" style="26" customWidth="1"/>
    <col min="2894" max="3072" width="1.42578125" style="26"/>
    <col min="3073" max="3073" width="0" style="26" hidden="1" customWidth="1"/>
    <col min="3074" max="3104" width="1.42578125" style="26"/>
    <col min="3105" max="3105" width="2.28515625" style="26" customWidth="1"/>
    <col min="3106" max="3106" width="2.5703125" style="26" customWidth="1"/>
    <col min="3107" max="3110" width="1.42578125" style="26"/>
    <col min="3111" max="3115" width="1.7109375" style="26" customWidth="1"/>
    <col min="3116" max="3120" width="1.42578125" style="26"/>
    <col min="3121" max="3132" width="2.140625" style="26" customWidth="1"/>
    <col min="3133" max="3140" width="1.42578125" style="26"/>
    <col min="3141" max="3143" width="1.42578125" style="26" customWidth="1"/>
    <col min="3144" max="3144" width="2.85546875" style="26" customWidth="1"/>
    <col min="3145" max="3147" width="1.42578125" style="26" customWidth="1"/>
    <col min="3148" max="3148" width="5" style="26" customWidth="1"/>
    <col min="3149" max="3149" width="4.5703125" style="26" customWidth="1"/>
    <col min="3150" max="3328" width="1.42578125" style="26"/>
    <col min="3329" max="3329" width="0" style="26" hidden="1" customWidth="1"/>
    <col min="3330" max="3360" width="1.42578125" style="26"/>
    <col min="3361" max="3361" width="2.28515625" style="26" customWidth="1"/>
    <col min="3362" max="3362" width="2.5703125" style="26" customWidth="1"/>
    <col min="3363" max="3366" width="1.42578125" style="26"/>
    <col min="3367" max="3371" width="1.7109375" style="26" customWidth="1"/>
    <col min="3372" max="3376" width="1.42578125" style="26"/>
    <col min="3377" max="3388" width="2.140625" style="26" customWidth="1"/>
    <col min="3389" max="3396" width="1.42578125" style="26"/>
    <col min="3397" max="3399" width="1.42578125" style="26" customWidth="1"/>
    <col min="3400" max="3400" width="2.85546875" style="26" customWidth="1"/>
    <col min="3401" max="3403" width="1.42578125" style="26" customWidth="1"/>
    <col min="3404" max="3404" width="5" style="26" customWidth="1"/>
    <col min="3405" max="3405" width="4.5703125" style="26" customWidth="1"/>
    <col min="3406" max="3584" width="1.42578125" style="26"/>
    <col min="3585" max="3585" width="0" style="26" hidden="1" customWidth="1"/>
    <col min="3586" max="3616" width="1.42578125" style="26"/>
    <col min="3617" max="3617" width="2.28515625" style="26" customWidth="1"/>
    <col min="3618" max="3618" width="2.5703125" style="26" customWidth="1"/>
    <col min="3619" max="3622" width="1.42578125" style="26"/>
    <col min="3623" max="3627" width="1.7109375" style="26" customWidth="1"/>
    <col min="3628" max="3632" width="1.42578125" style="26"/>
    <col min="3633" max="3644" width="2.140625" style="26" customWidth="1"/>
    <col min="3645" max="3652" width="1.42578125" style="26"/>
    <col min="3653" max="3655" width="1.42578125" style="26" customWidth="1"/>
    <col min="3656" max="3656" width="2.85546875" style="26" customWidth="1"/>
    <col min="3657" max="3659" width="1.42578125" style="26" customWidth="1"/>
    <col min="3660" max="3660" width="5" style="26" customWidth="1"/>
    <col min="3661" max="3661" width="4.5703125" style="26" customWidth="1"/>
    <col min="3662" max="3840" width="1.42578125" style="26"/>
    <col min="3841" max="3841" width="0" style="26" hidden="1" customWidth="1"/>
    <col min="3842" max="3872" width="1.42578125" style="26"/>
    <col min="3873" max="3873" width="2.28515625" style="26" customWidth="1"/>
    <col min="3874" max="3874" width="2.5703125" style="26" customWidth="1"/>
    <col min="3875" max="3878" width="1.42578125" style="26"/>
    <col min="3879" max="3883" width="1.7109375" style="26" customWidth="1"/>
    <col min="3884" max="3888" width="1.42578125" style="26"/>
    <col min="3889" max="3900" width="2.140625" style="26" customWidth="1"/>
    <col min="3901" max="3908" width="1.42578125" style="26"/>
    <col min="3909" max="3911" width="1.42578125" style="26" customWidth="1"/>
    <col min="3912" max="3912" width="2.85546875" style="26" customWidth="1"/>
    <col min="3913" max="3915" width="1.42578125" style="26" customWidth="1"/>
    <col min="3916" max="3916" width="5" style="26" customWidth="1"/>
    <col min="3917" max="3917" width="4.5703125" style="26" customWidth="1"/>
    <col min="3918" max="4096" width="1.42578125" style="26"/>
    <col min="4097" max="4097" width="0" style="26" hidden="1" customWidth="1"/>
    <col min="4098" max="4128" width="1.42578125" style="26"/>
    <col min="4129" max="4129" width="2.28515625" style="26" customWidth="1"/>
    <col min="4130" max="4130" width="2.5703125" style="26" customWidth="1"/>
    <col min="4131" max="4134" width="1.42578125" style="26"/>
    <col min="4135" max="4139" width="1.7109375" style="26" customWidth="1"/>
    <col min="4140" max="4144" width="1.42578125" style="26"/>
    <col min="4145" max="4156" width="2.140625" style="26" customWidth="1"/>
    <col min="4157" max="4164" width="1.42578125" style="26"/>
    <col min="4165" max="4167" width="1.42578125" style="26" customWidth="1"/>
    <col min="4168" max="4168" width="2.85546875" style="26" customWidth="1"/>
    <col min="4169" max="4171" width="1.42578125" style="26" customWidth="1"/>
    <col min="4172" max="4172" width="5" style="26" customWidth="1"/>
    <col min="4173" max="4173" width="4.5703125" style="26" customWidth="1"/>
    <col min="4174" max="4352" width="1.42578125" style="26"/>
    <col min="4353" max="4353" width="0" style="26" hidden="1" customWidth="1"/>
    <col min="4354" max="4384" width="1.42578125" style="26"/>
    <col min="4385" max="4385" width="2.28515625" style="26" customWidth="1"/>
    <col min="4386" max="4386" width="2.5703125" style="26" customWidth="1"/>
    <col min="4387" max="4390" width="1.42578125" style="26"/>
    <col min="4391" max="4395" width="1.7109375" style="26" customWidth="1"/>
    <col min="4396" max="4400" width="1.42578125" style="26"/>
    <col min="4401" max="4412" width="2.140625" style="26" customWidth="1"/>
    <col min="4413" max="4420" width="1.42578125" style="26"/>
    <col min="4421" max="4423" width="1.42578125" style="26" customWidth="1"/>
    <col min="4424" max="4424" width="2.85546875" style="26" customWidth="1"/>
    <col min="4425" max="4427" width="1.42578125" style="26" customWidth="1"/>
    <col min="4428" max="4428" width="5" style="26" customWidth="1"/>
    <col min="4429" max="4429" width="4.5703125" style="26" customWidth="1"/>
    <col min="4430" max="4608" width="1.42578125" style="26"/>
    <col min="4609" max="4609" width="0" style="26" hidden="1" customWidth="1"/>
    <col min="4610" max="4640" width="1.42578125" style="26"/>
    <col min="4641" max="4641" width="2.28515625" style="26" customWidth="1"/>
    <col min="4642" max="4642" width="2.5703125" style="26" customWidth="1"/>
    <col min="4643" max="4646" width="1.42578125" style="26"/>
    <col min="4647" max="4651" width="1.7109375" style="26" customWidth="1"/>
    <col min="4652" max="4656" width="1.42578125" style="26"/>
    <col min="4657" max="4668" width="2.140625" style="26" customWidth="1"/>
    <col min="4669" max="4676" width="1.42578125" style="26"/>
    <col min="4677" max="4679" width="1.42578125" style="26" customWidth="1"/>
    <col min="4680" max="4680" width="2.85546875" style="26" customWidth="1"/>
    <col min="4681" max="4683" width="1.42578125" style="26" customWidth="1"/>
    <col min="4684" max="4684" width="5" style="26" customWidth="1"/>
    <col min="4685" max="4685" width="4.5703125" style="26" customWidth="1"/>
    <col min="4686" max="4864" width="1.42578125" style="26"/>
    <col min="4865" max="4865" width="0" style="26" hidden="1" customWidth="1"/>
    <col min="4866" max="4896" width="1.42578125" style="26"/>
    <col min="4897" max="4897" width="2.28515625" style="26" customWidth="1"/>
    <col min="4898" max="4898" width="2.5703125" style="26" customWidth="1"/>
    <col min="4899" max="4902" width="1.42578125" style="26"/>
    <col min="4903" max="4907" width="1.7109375" style="26" customWidth="1"/>
    <col min="4908" max="4912" width="1.42578125" style="26"/>
    <col min="4913" max="4924" width="2.140625" style="26" customWidth="1"/>
    <col min="4925" max="4932" width="1.42578125" style="26"/>
    <col min="4933" max="4935" width="1.42578125" style="26" customWidth="1"/>
    <col min="4936" max="4936" width="2.85546875" style="26" customWidth="1"/>
    <col min="4937" max="4939" width="1.42578125" style="26" customWidth="1"/>
    <col min="4940" max="4940" width="5" style="26" customWidth="1"/>
    <col min="4941" max="4941" width="4.5703125" style="26" customWidth="1"/>
    <col min="4942" max="5120" width="1.42578125" style="26"/>
    <col min="5121" max="5121" width="0" style="26" hidden="1" customWidth="1"/>
    <col min="5122" max="5152" width="1.42578125" style="26"/>
    <col min="5153" max="5153" width="2.28515625" style="26" customWidth="1"/>
    <col min="5154" max="5154" width="2.5703125" style="26" customWidth="1"/>
    <col min="5155" max="5158" width="1.42578125" style="26"/>
    <col min="5159" max="5163" width="1.7109375" style="26" customWidth="1"/>
    <col min="5164" max="5168" width="1.42578125" style="26"/>
    <col min="5169" max="5180" width="2.140625" style="26" customWidth="1"/>
    <col min="5181" max="5188" width="1.42578125" style="26"/>
    <col min="5189" max="5191" width="1.42578125" style="26" customWidth="1"/>
    <col min="5192" max="5192" width="2.85546875" style="26" customWidth="1"/>
    <col min="5193" max="5195" width="1.42578125" style="26" customWidth="1"/>
    <col min="5196" max="5196" width="5" style="26" customWidth="1"/>
    <col min="5197" max="5197" width="4.5703125" style="26" customWidth="1"/>
    <col min="5198" max="5376" width="1.42578125" style="26"/>
    <col min="5377" max="5377" width="0" style="26" hidden="1" customWidth="1"/>
    <col min="5378" max="5408" width="1.42578125" style="26"/>
    <col min="5409" max="5409" width="2.28515625" style="26" customWidth="1"/>
    <col min="5410" max="5410" width="2.5703125" style="26" customWidth="1"/>
    <col min="5411" max="5414" width="1.42578125" style="26"/>
    <col min="5415" max="5419" width="1.7109375" style="26" customWidth="1"/>
    <col min="5420" max="5424" width="1.42578125" style="26"/>
    <col min="5425" max="5436" width="2.140625" style="26" customWidth="1"/>
    <col min="5437" max="5444" width="1.42578125" style="26"/>
    <col min="5445" max="5447" width="1.42578125" style="26" customWidth="1"/>
    <col min="5448" max="5448" width="2.85546875" style="26" customWidth="1"/>
    <col min="5449" max="5451" width="1.42578125" style="26" customWidth="1"/>
    <col min="5452" max="5452" width="5" style="26" customWidth="1"/>
    <col min="5453" max="5453" width="4.5703125" style="26" customWidth="1"/>
    <col min="5454" max="5632" width="1.42578125" style="26"/>
    <col min="5633" max="5633" width="0" style="26" hidden="1" customWidth="1"/>
    <col min="5634" max="5664" width="1.42578125" style="26"/>
    <col min="5665" max="5665" width="2.28515625" style="26" customWidth="1"/>
    <col min="5666" max="5666" width="2.5703125" style="26" customWidth="1"/>
    <col min="5667" max="5670" width="1.42578125" style="26"/>
    <col min="5671" max="5675" width="1.7109375" style="26" customWidth="1"/>
    <col min="5676" max="5680" width="1.42578125" style="26"/>
    <col min="5681" max="5692" width="2.140625" style="26" customWidth="1"/>
    <col min="5693" max="5700" width="1.42578125" style="26"/>
    <col min="5701" max="5703" width="1.42578125" style="26" customWidth="1"/>
    <col min="5704" max="5704" width="2.85546875" style="26" customWidth="1"/>
    <col min="5705" max="5707" width="1.42578125" style="26" customWidth="1"/>
    <col min="5708" max="5708" width="5" style="26" customWidth="1"/>
    <col min="5709" max="5709" width="4.5703125" style="26" customWidth="1"/>
    <col min="5710" max="5888" width="1.42578125" style="26"/>
    <col min="5889" max="5889" width="0" style="26" hidden="1" customWidth="1"/>
    <col min="5890" max="5920" width="1.42578125" style="26"/>
    <col min="5921" max="5921" width="2.28515625" style="26" customWidth="1"/>
    <col min="5922" max="5922" width="2.5703125" style="26" customWidth="1"/>
    <col min="5923" max="5926" width="1.42578125" style="26"/>
    <col min="5927" max="5931" width="1.7109375" style="26" customWidth="1"/>
    <col min="5932" max="5936" width="1.42578125" style="26"/>
    <col min="5937" max="5948" width="2.140625" style="26" customWidth="1"/>
    <col min="5949" max="5956" width="1.42578125" style="26"/>
    <col min="5957" max="5959" width="1.42578125" style="26" customWidth="1"/>
    <col min="5960" max="5960" width="2.85546875" style="26" customWidth="1"/>
    <col min="5961" max="5963" width="1.42578125" style="26" customWidth="1"/>
    <col min="5964" max="5964" width="5" style="26" customWidth="1"/>
    <col min="5965" max="5965" width="4.5703125" style="26" customWidth="1"/>
    <col min="5966" max="6144" width="1.42578125" style="26"/>
    <col min="6145" max="6145" width="0" style="26" hidden="1" customWidth="1"/>
    <col min="6146" max="6176" width="1.42578125" style="26"/>
    <col min="6177" max="6177" width="2.28515625" style="26" customWidth="1"/>
    <col min="6178" max="6178" width="2.5703125" style="26" customWidth="1"/>
    <col min="6179" max="6182" width="1.42578125" style="26"/>
    <col min="6183" max="6187" width="1.7109375" style="26" customWidth="1"/>
    <col min="6188" max="6192" width="1.42578125" style="26"/>
    <col min="6193" max="6204" width="2.140625" style="26" customWidth="1"/>
    <col min="6205" max="6212" width="1.42578125" style="26"/>
    <col min="6213" max="6215" width="1.42578125" style="26" customWidth="1"/>
    <col min="6216" max="6216" width="2.85546875" style="26" customWidth="1"/>
    <col min="6217" max="6219" width="1.42578125" style="26" customWidth="1"/>
    <col min="6220" max="6220" width="5" style="26" customWidth="1"/>
    <col min="6221" max="6221" width="4.5703125" style="26" customWidth="1"/>
    <col min="6222" max="6400" width="1.42578125" style="26"/>
    <col min="6401" max="6401" width="0" style="26" hidden="1" customWidth="1"/>
    <col min="6402" max="6432" width="1.42578125" style="26"/>
    <col min="6433" max="6433" width="2.28515625" style="26" customWidth="1"/>
    <col min="6434" max="6434" width="2.5703125" style="26" customWidth="1"/>
    <col min="6435" max="6438" width="1.42578125" style="26"/>
    <col min="6439" max="6443" width="1.7109375" style="26" customWidth="1"/>
    <col min="6444" max="6448" width="1.42578125" style="26"/>
    <col min="6449" max="6460" width="2.140625" style="26" customWidth="1"/>
    <col min="6461" max="6468" width="1.42578125" style="26"/>
    <col min="6469" max="6471" width="1.42578125" style="26" customWidth="1"/>
    <col min="6472" max="6472" width="2.85546875" style="26" customWidth="1"/>
    <col min="6473" max="6475" width="1.42578125" style="26" customWidth="1"/>
    <col min="6476" max="6476" width="5" style="26" customWidth="1"/>
    <col min="6477" max="6477" width="4.5703125" style="26" customWidth="1"/>
    <col min="6478" max="6656" width="1.42578125" style="26"/>
    <col min="6657" max="6657" width="0" style="26" hidden="1" customWidth="1"/>
    <col min="6658" max="6688" width="1.42578125" style="26"/>
    <col min="6689" max="6689" width="2.28515625" style="26" customWidth="1"/>
    <col min="6690" max="6690" width="2.5703125" style="26" customWidth="1"/>
    <col min="6691" max="6694" width="1.42578125" style="26"/>
    <col min="6695" max="6699" width="1.7109375" style="26" customWidth="1"/>
    <col min="6700" max="6704" width="1.42578125" style="26"/>
    <col min="6705" max="6716" width="2.140625" style="26" customWidth="1"/>
    <col min="6717" max="6724" width="1.42578125" style="26"/>
    <col min="6725" max="6727" width="1.42578125" style="26" customWidth="1"/>
    <col min="6728" max="6728" width="2.85546875" style="26" customWidth="1"/>
    <col min="6729" max="6731" width="1.42578125" style="26" customWidth="1"/>
    <col min="6732" max="6732" width="5" style="26" customWidth="1"/>
    <col min="6733" max="6733" width="4.5703125" style="26" customWidth="1"/>
    <col min="6734" max="6912" width="1.42578125" style="26"/>
    <col min="6913" max="6913" width="0" style="26" hidden="1" customWidth="1"/>
    <col min="6914" max="6944" width="1.42578125" style="26"/>
    <col min="6945" max="6945" width="2.28515625" style="26" customWidth="1"/>
    <col min="6946" max="6946" width="2.5703125" style="26" customWidth="1"/>
    <col min="6947" max="6950" width="1.42578125" style="26"/>
    <col min="6951" max="6955" width="1.7109375" style="26" customWidth="1"/>
    <col min="6956" max="6960" width="1.42578125" style="26"/>
    <col min="6961" max="6972" width="2.140625" style="26" customWidth="1"/>
    <col min="6973" max="6980" width="1.42578125" style="26"/>
    <col min="6981" max="6983" width="1.42578125" style="26" customWidth="1"/>
    <col min="6984" max="6984" width="2.85546875" style="26" customWidth="1"/>
    <col min="6985" max="6987" width="1.42578125" style="26" customWidth="1"/>
    <col min="6988" max="6988" width="5" style="26" customWidth="1"/>
    <col min="6989" max="6989" width="4.5703125" style="26" customWidth="1"/>
    <col min="6990" max="7168" width="1.42578125" style="26"/>
    <col min="7169" max="7169" width="0" style="26" hidden="1" customWidth="1"/>
    <col min="7170" max="7200" width="1.42578125" style="26"/>
    <col min="7201" max="7201" width="2.28515625" style="26" customWidth="1"/>
    <col min="7202" max="7202" width="2.5703125" style="26" customWidth="1"/>
    <col min="7203" max="7206" width="1.42578125" style="26"/>
    <col min="7207" max="7211" width="1.7109375" style="26" customWidth="1"/>
    <col min="7212" max="7216" width="1.42578125" style="26"/>
    <col min="7217" max="7228" width="2.140625" style="26" customWidth="1"/>
    <col min="7229" max="7236" width="1.42578125" style="26"/>
    <col min="7237" max="7239" width="1.42578125" style="26" customWidth="1"/>
    <col min="7240" max="7240" width="2.85546875" style="26" customWidth="1"/>
    <col min="7241" max="7243" width="1.42578125" style="26" customWidth="1"/>
    <col min="7244" max="7244" width="5" style="26" customWidth="1"/>
    <col min="7245" max="7245" width="4.5703125" style="26" customWidth="1"/>
    <col min="7246" max="7424" width="1.42578125" style="26"/>
    <col min="7425" max="7425" width="0" style="26" hidden="1" customWidth="1"/>
    <col min="7426" max="7456" width="1.42578125" style="26"/>
    <col min="7457" max="7457" width="2.28515625" style="26" customWidth="1"/>
    <col min="7458" max="7458" width="2.5703125" style="26" customWidth="1"/>
    <col min="7459" max="7462" width="1.42578125" style="26"/>
    <col min="7463" max="7467" width="1.7109375" style="26" customWidth="1"/>
    <col min="7468" max="7472" width="1.42578125" style="26"/>
    <col min="7473" max="7484" width="2.140625" style="26" customWidth="1"/>
    <col min="7485" max="7492" width="1.42578125" style="26"/>
    <col min="7493" max="7495" width="1.42578125" style="26" customWidth="1"/>
    <col min="7496" max="7496" width="2.85546875" style="26" customWidth="1"/>
    <col min="7497" max="7499" width="1.42578125" style="26" customWidth="1"/>
    <col min="7500" max="7500" width="5" style="26" customWidth="1"/>
    <col min="7501" max="7501" width="4.5703125" style="26" customWidth="1"/>
    <col min="7502" max="7680" width="1.42578125" style="26"/>
    <col min="7681" max="7681" width="0" style="26" hidden="1" customWidth="1"/>
    <col min="7682" max="7712" width="1.42578125" style="26"/>
    <col min="7713" max="7713" width="2.28515625" style="26" customWidth="1"/>
    <col min="7714" max="7714" width="2.5703125" style="26" customWidth="1"/>
    <col min="7715" max="7718" width="1.42578125" style="26"/>
    <col min="7719" max="7723" width="1.7109375" style="26" customWidth="1"/>
    <col min="7724" max="7728" width="1.42578125" style="26"/>
    <col min="7729" max="7740" width="2.140625" style="26" customWidth="1"/>
    <col min="7741" max="7748" width="1.42578125" style="26"/>
    <col min="7749" max="7751" width="1.42578125" style="26" customWidth="1"/>
    <col min="7752" max="7752" width="2.85546875" style="26" customWidth="1"/>
    <col min="7753" max="7755" width="1.42578125" style="26" customWidth="1"/>
    <col min="7756" max="7756" width="5" style="26" customWidth="1"/>
    <col min="7757" max="7757" width="4.5703125" style="26" customWidth="1"/>
    <col min="7758" max="7936" width="1.42578125" style="26"/>
    <col min="7937" max="7937" width="0" style="26" hidden="1" customWidth="1"/>
    <col min="7938" max="7968" width="1.42578125" style="26"/>
    <col min="7969" max="7969" width="2.28515625" style="26" customWidth="1"/>
    <col min="7970" max="7970" width="2.5703125" style="26" customWidth="1"/>
    <col min="7971" max="7974" width="1.42578125" style="26"/>
    <col min="7975" max="7979" width="1.7109375" style="26" customWidth="1"/>
    <col min="7980" max="7984" width="1.42578125" style="26"/>
    <col min="7985" max="7996" width="2.140625" style="26" customWidth="1"/>
    <col min="7997" max="8004" width="1.42578125" style="26"/>
    <col min="8005" max="8007" width="1.42578125" style="26" customWidth="1"/>
    <col min="8008" max="8008" width="2.85546875" style="26" customWidth="1"/>
    <col min="8009" max="8011" width="1.42578125" style="26" customWidth="1"/>
    <col min="8012" max="8012" width="5" style="26" customWidth="1"/>
    <col min="8013" max="8013" width="4.5703125" style="26" customWidth="1"/>
    <col min="8014" max="8192" width="1.42578125" style="26"/>
    <col min="8193" max="8193" width="0" style="26" hidden="1" customWidth="1"/>
    <col min="8194" max="8224" width="1.42578125" style="26"/>
    <col min="8225" max="8225" width="2.28515625" style="26" customWidth="1"/>
    <col min="8226" max="8226" width="2.5703125" style="26" customWidth="1"/>
    <col min="8227" max="8230" width="1.42578125" style="26"/>
    <col min="8231" max="8235" width="1.7109375" style="26" customWidth="1"/>
    <col min="8236" max="8240" width="1.42578125" style="26"/>
    <col min="8241" max="8252" width="2.140625" style="26" customWidth="1"/>
    <col min="8253" max="8260" width="1.42578125" style="26"/>
    <col min="8261" max="8263" width="1.42578125" style="26" customWidth="1"/>
    <col min="8264" max="8264" width="2.85546875" style="26" customWidth="1"/>
    <col min="8265" max="8267" width="1.42578125" style="26" customWidth="1"/>
    <col min="8268" max="8268" width="5" style="26" customWidth="1"/>
    <col min="8269" max="8269" width="4.5703125" style="26" customWidth="1"/>
    <col min="8270" max="8448" width="1.42578125" style="26"/>
    <col min="8449" max="8449" width="0" style="26" hidden="1" customWidth="1"/>
    <col min="8450" max="8480" width="1.42578125" style="26"/>
    <col min="8481" max="8481" width="2.28515625" style="26" customWidth="1"/>
    <col min="8482" max="8482" width="2.5703125" style="26" customWidth="1"/>
    <col min="8483" max="8486" width="1.42578125" style="26"/>
    <col min="8487" max="8491" width="1.7109375" style="26" customWidth="1"/>
    <col min="8492" max="8496" width="1.42578125" style="26"/>
    <col min="8497" max="8508" width="2.140625" style="26" customWidth="1"/>
    <col min="8509" max="8516" width="1.42578125" style="26"/>
    <col min="8517" max="8519" width="1.42578125" style="26" customWidth="1"/>
    <col min="8520" max="8520" width="2.85546875" style="26" customWidth="1"/>
    <col min="8521" max="8523" width="1.42578125" style="26" customWidth="1"/>
    <col min="8524" max="8524" width="5" style="26" customWidth="1"/>
    <col min="8525" max="8525" width="4.5703125" style="26" customWidth="1"/>
    <col min="8526" max="8704" width="1.42578125" style="26"/>
    <col min="8705" max="8705" width="0" style="26" hidden="1" customWidth="1"/>
    <col min="8706" max="8736" width="1.42578125" style="26"/>
    <col min="8737" max="8737" width="2.28515625" style="26" customWidth="1"/>
    <col min="8738" max="8738" width="2.5703125" style="26" customWidth="1"/>
    <col min="8739" max="8742" width="1.42578125" style="26"/>
    <col min="8743" max="8747" width="1.7109375" style="26" customWidth="1"/>
    <col min="8748" max="8752" width="1.42578125" style="26"/>
    <col min="8753" max="8764" width="2.140625" style="26" customWidth="1"/>
    <col min="8765" max="8772" width="1.42578125" style="26"/>
    <col min="8773" max="8775" width="1.42578125" style="26" customWidth="1"/>
    <col min="8776" max="8776" width="2.85546875" style="26" customWidth="1"/>
    <col min="8777" max="8779" width="1.42578125" style="26" customWidth="1"/>
    <col min="8780" max="8780" width="5" style="26" customWidth="1"/>
    <col min="8781" max="8781" width="4.5703125" style="26" customWidth="1"/>
    <col min="8782" max="8960" width="1.42578125" style="26"/>
    <col min="8961" max="8961" width="0" style="26" hidden="1" customWidth="1"/>
    <col min="8962" max="8992" width="1.42578125" style="26"/>
    <col min="8993" max="8993" width="2.28515625" style="26" customWidth="1"/>
    <col min="8994" max="8994" width="2.5703125" style="26" customWidth="1"/>
    <col min="8995" max="8998" width="1.42578125" style="26"/>
    <col min="8999" max="9003" width="1.7109375" style="26" customWidth="1"/>
    <col min="9004" max="9008" width="1.42578125" style="26"/>
    <col min="9009" max="9020" width="2.140625" style="26" customWidth="1"/>
    <col min="9021" max="9028" width="1.42578125" style="26"/>
    <col min="9029" max="9031" width="1.42578125" style="26" customWidth="1"/>
    <col min="9032" max="9032" width="2.85546875" style="26" customWidth="1"/>
    <col min="9033" max="9035" width="1.42578125" style="26" customWidth="1"/>
    <col min="9036" max="9036" width="5" style="26" customWidth="1"/>
    <col min="9037" max="9037" width="4.5703125" style="26" customWidth="1"/>
    <col min="9038" max="9216" width="1.42578125" style="26"/>
    <col min="9217" max="9217" width="0" style="26" hidden="1" customWidth="1"/>
    <col min="9218" max="9248" width="1.42578125" style="26"/>
    <col min="9249" max="9249" width="2.28515625" style="26" customWidth="1"/>
    <col min="9250" max="9250" width="2.5703125" style="26" customWidth="1"/>
    <col min="9251" max="9254" width="1.42578125" style="26"/>
    <col min="9255" max="9259" width="1.7109375" style="26" customWidth="1"/>
    <col min="9260" max="9264" width="1.42578125" style="26"/>
    <col min="9265" max="9276" width="2.140625" style="26" customWidth="1"/>
    <col min="9277" max="9284" width="1.42578125" style="26"/>
    <col min="9285" max="9287" width="1.42578125" style="26" customWidth="1"/>
    <col min="9288" max="9288" width="2.85546875" style="26" customWidth="1"/>
    <col min="9289" max="9291" width="1.42578125" style="26" customWidth="1"/>
    <col min="9292" max="9292" width="5" style="26" customWidth="1"/>
    <col min="9293" max="9293" width="4.5703125" style="26" customWidth="1"/>
    <col min="9294" max="9472" width="1.42578125" style="26"/>
    <col min="9473" max="9473" width="0" style="26" hidden="1" customWidth="1"/>
    <col min="9474" max="9504" width="1.42578125" style="26"/>
    <col min="9505" max="9505" width="2.28515625" style="26" customWidth="1"/>
    <col min="9506" max="9506" width="2.5703125" style="26" customWidth="1"/>
    <col min="9507" max="9510" width="1.42578125" style="26"/>
    <col min="9511" max="9515" width="1.7109375" style="26" customWidth="1"/>
    <col min="9516" max="9520" width="1.42578125" style="26"/>
    <col min="9521" max="9532" width="2.140625" style="26" customWidth="1"/>
    <col min="9533" max="9540" width="1.42578125" style="26"/>
    <col min="9541" max="9543" width="1.42578125" style="26" customWidth="1"/>
    <col min="9544" max="9544" width="2.85546875" style="26" customWidth="1"/>
    <col min="9545" max="9547" width="1.42578125" style="26" customWidth="1"/>
    <col min="9548" max="9548" width="5" style="26" customWidth="1"/>
    <col min="9549" max="9549" width="4.5703125" style="26" customWidth="1"/>
    <col min="9550" max="9728" width="1.42578125" style="26"/>
    <col min="9729" max="9729" width="0" style="26" hidden="1" customWidth="1"/>
    <col min="9730" max="9760" width="1.42578125" style="26"/>
    <col min="9761" max="9761" width="2.28515625" style="26" customWidth="1"/>
    <col min="9762" max="9762" width="2.5703125" style="26" customWidth="1"/>
    <col min="9763" max="9766" width="1.42578125" style="26"/>
    <col min="9767" max="9771" width="1.7109375" style="26" customWidth="1"/>
    <col min="9772" max="9776" width="1.42578125" style="26"/>
    <col min="9777" max="9788" width="2.140625" style="26" customWidth="1"/>
    <col min="9789" max="9796" width="1.42578125" style="26"/>
    <col min="9797" max="9799" width="1.42578125" style="26" customWidth="1"/>
    <col min="9800" max="9800" width="2.85546875" style="26" customWidth="1"/>
    <col min="9801" max="9803" width="1.42578125" style="26" customWidth="1"/>
    <col min="9804" max="9804" width="5" style="26" customWidth="1"/>
    <col min="9805" max="9805" width="4.5703125" style="26" customWidth="1"/>
    <col min="9806" max="9984" width="1.42578125" style="26"/>
    <col min="9985" max="9985" width="0" style="26" hidden="1" customWidth="1"/>
    <col min="9986" max="10016" width="1.42578125" style="26"/>
    <col min="10017" max="10017" width="2.28515625" style="26" customWidth="1"/>
    <col min="10018" max="10018" width="2.5703125" style="26" customWidth="1"/>
    <col min="10019" max="10022" width="1.42578125" style="26"/>
    <col min="10023" max="10027" width="1.7109375" style="26" customWidth="1"/>
    <col min="10028" max="10032" width="1.42578125" style="26"/>
    <col min="10033" max="10044" width="2.140625" style="26" customWidth="1"/>
    <col min="10045" max="10052" width="1.42578125" style="26"/>
    <col min="10053" max="10055" width="1.42578125" style="26" customWidth="1"/>
    <col min="10056" max="10056" width="2.85546875" style="26" customWidth="1"/>
    <col min="10057" max="10059" width="1.42578125" style="26" customWidth="1"/>
    <col min="10060" max="10060" width="5" style="26" customWidth="1"/>
    <col min="10061" max="10061" width="4.5703125" style="26" customWidth="1"/>
    <col min="10062" max="10240" width="1.42578125" style="26"/>
    <col min="10241" max="10241" width="0" style="26" hidden="1" customWidth="1"/>
    <col min="10242" max="10272" width="1.42578125" style="26"/>
    <col min="10273" max="10273" width="2.28515625" style="26" customWidth="1"/>
    <col min="10274" max="10274" width="2.5703125" style="26" customWidth="1"/>
    <col min="10275" max="10278" width="1.42578125" style="26"/>
    <col min="10279" max="10283" width="1.7109375" style="26" customWidth="1"/>
    <col min="10284" max="10288" width="1.42578125" style="26"/>
    <col min="10289" max="10300" width="2.140625" style="26" customWidth="1"/>
    <col min="10301" max="10308" width="1.42578125" style="26"/>
    <col min="10309" max="10311" width="1.42578125" style="26" customWidth="1"/>
    <col min="10312" max="10312" width="2.85546875" style="26" customWidth="1"/>
    <col min="10313" max="10315" width="1.42578125" style="26" customWidth="1"/>
    <col min="10316" max="10316" width="5" style="26" customWidth="1"/>
    <col min="10317" max="10317" width="4.5703125" style="26" customWidth="1"/>
    <col min="10318" max="10496" width="1.42578125" style="26"/>
    <col min="10497" max="10497" width="0" style="26" hidden="1" customWidth="1"/>
    <col min="10498" max="10528" width="1.42578125" style="26"/>
    <col min="10529" max="10529" width="2.28515625" style="26" customWidth="1"/>
    <col min="10530" max="10530" width="2.5703125" style="26" customWidth="1"/>
    <col min="10531" max="10534" width="1.42578125" style="26"/>
    <col min="10535" max="10539" width="1.7109375" style="26" customWidth="1"/>
    <col min="10540" max="10544" width="1.42578125" style="26"/>
    <col min="10545" max="10556" width="2.140625" style="26" customWidth="1"/>
    <col min="10557" max="10564" width="1.42578125" style="26"/>
    <col min="10565" max="10567" width="1.42578125" style="26" customWidth="1"/>
    <col min="10568" max="10568" width="2.85546875" style="26" customWidth="1"/>
    <col min="10569" max="10571" width="1.42578125" style="26" customWidth="1"/>
    <col min="10572" max="10572" width="5" style="26" customWidth="1"/>
    <col min="10573" max="10573" width="4.5703125" style="26" customWidth="1"/>
    <col min="10574" max="10752" width="1.42578125" style="26"/>
    <col min="10753" max="10753" width="0" style="26" hidden="1" customWidth="1"/>
    <col min="10754" max="10784" width="1.42578125" style="26"/>
    <col min="10785" max="10785" width="2.28515625" style="26" customWidth="1"/>
    <col min="10786" max="10786" width="2.5703125" style="26" customWidth="1"/>
    <col min="10787" max="10790" width="1.42578125" style="26"/>
    <col min="10791" max="10795" width="1.7109375" style="26" customWidth="1"/>
    <col min="10796" max="10800" width="1.42578125" style="26"/>
    <col min="10801" max="10812" width="2.140625" style="26" customWidth="1"/>
    <col min="10813" max="10820" width="1.42578125" style="26"/>
    <col min="10821" max="10823" width="1.42578125" style="26" customWidth="1"/>
    <col min="10824" max="10824" width="2.85546875" style="26" customWidth="1"/>
    <col min="10825" max="10827" width="1.42578125" style="26" customWidth="1"/>
    <col min="10828" max="10828" width="5" style="26" customWidth="1"/>
    <col min="10829" max="10829" width="4.5703125" style="26" customWidth="1"/>
    <col min="10830" max="11008" width="1.42578125" style="26"/>
    <col min="11009" max="11009" width="0" style="26" hidden="1" customWidth="1"/>
    <col min="11010" max="11040" width="1.42578125" style="26"/>
    <col min="11041" max="11041" width="2.28515625" style="26" customWidth="1"/>
    <col min="11042" max="11042" width="2.5703125" style="26" customWidth="1"/>
    <col min="11043" max="11046" width="1.42578125" style="26"/>
    <col min="11047" max="11051" width="1.7109375" style="26" customWidth="1"/>
    <col min="11052" max="11056" width="1.42578125" style="26"/>
    <col min="11057" max="11068" width="2.140625" style="26" customWidth="1"/>
    <col min="11069" max="11076" width="1.42578125" style="26"/>
    <col min="11077" max="11079" width="1.42578125" style="26" customWidth="1"/>
    <col min="11080" max="11080" width="2.85546875" style="26" customWidth="1"/>
    <col min="11081" max="11083" width="1.42578125" style="26" customWidth="1"/>
    <col min="11084" max="11084" width="5" style="26" customWidth="1"/>
    <col min="11085" max="11085" width="4.5703125" style="26" customWidth="1"/>
    <col min="11086" max="11264" width="1.42578125" style="26"/>
    <col min="11265" max="11265" width="0" style="26" hidden="1" customWidth="1"/>
    <col min="11266" max="11296" width="1.42578125" style="26"/>
    <col min="11297" max="11297" width="2.28515625" style="26" customWidth="1"/>
    <col min="11298" max="11298" width="2.5703125" style="26" customWidth="1"/>
    <col min="11299" max="11302" width="1.42578125" style="26"/>
    <col min="11303" max="11307" width="1.7109375" style="26" customWidth="1"/>
    <col min="11308" max="11312" width="1.42578125" style="26"/>
    <col min="11313" max="11324" width="2.140625" style="26" customWidth="1"/>
    <col min="11325" max="11332" width="1.42578125" style="26"/>
    <col min="11333" max="11335" width="1.42578125" style="26" customWidth="1"/>
    <col min="11336" max="11336" width="2.85546875" style="26" customWidth="1"/>
    <col min="11337" max="11339" width="1.42578125" style="26" customWidth="1"/>
    <col min="11340" max="11340" width="5" style="26" customWidth="1"/>
    <col min="11341" max="11341" width="4.5703125" style="26" customWidth="1"/>
    <col min="11342" max="11520" width="1.42578125" style="26"/>
    <col min="11521" max="11521" width="0" style="26" hidden="1" customWidth="1"/>
    <col min="11522" max="11552" width="1.42578125" style="26"/>
    <col min="11553" max="11553" width="2.28515625" style="26" customWidth="1"/>
    <col min="11554" max="11554" width="2.5703125" style="26" customWidth="1"/>
    <col min="11555" max="11558" width="1.42578125" style="26"/>
    <col min="11559" max="11563" width="1.7109375" style="26" customWidth="1"/>
    <col min="11564" max="11568" width="1.42578125" style="26"/>
    <col min="11569" max="11580" width="2.140625" style="26" customWidth="1"/>
    <col min="11581" max="11588" width="1.42578125" style="26"/>
    <col min="11589" max="11591" width="1.42578125" style="26" customWidth="1"/>
    <col min="11592" max="11592" width="2.85546875" style="26" customWidth="1"/>
    <col min="11593" max="11595" width="1.42578125" style="26" customWidth="1"/>
    <col min="11596" max="11596" width="5" style="26" customWidth="1"/>
    <col min="11597" max="11597" width="4.5703125" style="26" customWidth="1"/>
    <col min="11598" max="11776" width="1.42578125" style="26"/>
    <col min="11777" max="11777" width="0" style="26" hidden="1" customWidth="1"/>
    <col min="11778" max="11808" width="1.42578125" style="26"/>
    <col min="11809" max="11809" width="2.28515625" style="26" customWidth="1"/>
    <col min="11810" max="11810" width="2.5703125" style="26" customWidth="1"/>
    <col min="11811" max="11814" width="1.42578125" style="26"/>
    <col min="11815" max="11819" width="1.7109375" style="26" customWidth="1"/>
    <col min="11820" max="11824" width="1.42578125" style="26"/>
    <col min="11825" max="11836" width="2.140625" style="26" customWidth="1"/>
    <col min="11837" max="11844" width="1.42578125" style="26"/>
    <col min="11845" max="11847" width="1.42578125" style="26" customWidth="1"/>
    <col min="11848" max="11848" width="2.85546875" style="26" customWidth="1"/>
    <col min="11849" max="11851" width="1.42578125" style="26" customWidth="1"/>
    <col min="11852" max="11852" width="5" style="26" customWidth="1"/>
    <col min="11853" max="11853" width="4.5703125" style="26" customWidth="1"/>
    <col min="11854" max="12032" width="1.42578125" style="26"/>
    <col min="12033" max="12033" width="0" style="26" hidden="1" customWidth="1"/>
    <col min="12034" max="12064" width="1.42578125" style="26"/>
    <col min="12065" max="12065" width="2.28515625" style="26" customWidth="1"/>
    <col min="12066" max="12066" width="2.5703125" style="26" customWidth="1"/>
    <col min="12067" max="12070" width="1.42578125" style="26"/>
    <col min="12071" max="12075" width="1.7109375" style="26" customWidth="1"/>
    <col min="12076" max="12080" width="1.42578125" style="26"/>
    <col min="12081" max="12092" width="2.140625" style="26" customWidth="1"/>
    <col min="12093" max="12100" width="1.42578125" style="26"/>
    <col min="12101" max="12103" width="1.42578125" style="26" customWidth="1"/>
    <col min="12104" max="12104" width="2.85546875" style="26" customWidth="1"/>
    <col min="12105" max="12107" width="1.42578125" style="26" customWidth="1"/>
    <col min="12108" max="12108" width="5" style="26" customWidth="1"/>
    <col min="12109" max="12109" width="4.5703125" style="26" customWidth="1"/>
    <col min="12110" max="12288" width="1.42578125" style="26"/>
    <col min="12289" max="12289" width="0" style="26" hidden="1" customWidth="1"/>
    <col min="12290" max="12320" width="1.42578125" style="26"/>
    <col min="12321" max="12321" width="2.28515625" style="26" customWidth="1"/>
    <col min="12322" max="12322" width="2.5703125" style="26" customWidth="1"/>
    <col min="12323" max="12326" width="1.42578125" style="26"/>
    <col min="12327" max="12331" width="1.7109375" style="26" customWidth="1"/>
    <col min="12332" max="12336" width="1.42578125" style="26"/>
    <col min="12337" max="12348" width="2.140625" style="26" customWidth="1"/>
    <col min="12349" max="12356" width="1.42578125" style="26"/>
    <col min="12357" max="12359" width="1.42578125" style="26" customWidth="1"/>
    <col min="12360" max="12360" width="2.85546875" style="26" customWidth="1"/>
    <col min="12361" max="12363" width="1.42578125" style="26" customWidth="1"/>
    <col min="12364" max="12364" width="5" style="26" customWidth="1"/>
    <col min="12365" max="12365" width="4.5703125" style="26" customWidth="1"/>
    <col min="12366" max="12544" width="1.42578125" style="26"/>
    <col min="12545" max="12545" width="0" style="26" hidden="1" customWidth="1"/>
    <col min="12546" max="12576" width="1.42578125" style="26"/>
    <col min="12577" max="12577" width="2.28515625" style="26" customWidth="1"/>
    <col min="12578" max="12578" width="2.5703125" style="26" customWidth="1"/>
    <col min="12579" max="12582" width="1.42578125" style="26"/>
    <col min="12583" max="12587" width="1.7109375" style="26" customWidth="1"/>
    <col min="12588" max="12592" width="1.42578125" style="26"/>
    <col min="12593" max="12604" width="2.140625" style="26" customWidth="1"/>
    <col min="12605" max="12612" width="1.42578125" style="26"/>
    <col min="12613" max="12615" width="1.42578125" style="26" customWidth="1"/>
    <col min="12616" max="12616" width="2.85546875" style="26" customWidth="1"/>
    <col min="12617" max="12619" width="1.42578125" style="26" customWidth="1"/>
    <col min="12620" max="12620" width="5" style="26" customWidth="1"/>
    <col min="12621" max="12621" width="4.5703125" style="26" customWidth="1"/>
    <col min="12622" max="12800" width="1.42578125" style="26"/>
    <col min="12801" max="12801" width="0" style="26" hidden="1" customWidth="1"/>
    <col min="12802" max="12832" width="1.42578125" style="26"/>
    <col min="12833" max="12833" width="2.28515625" style="26" customWidth="1"/>
    <col min="12834" max="12834" width="2.5703125" style="26" customWidth="1"/>
    <col min="12835" max="12838" width="1.42578125" style="26"/>
    <col min="12839" max="12843" width="1.7109375" style="26" customWidth="1"/>
    <col min="12844" max="12848" width="1.42578125" style="26"/>
    <col min="12849" max="12860" width="2.140625" style="26" customWidth="1"/>
    <col min="12861" max="12868" width="1.42578125" style="26"/>
    <col min="12869" max="12871" width="1.42578125" style="26" customWidth="1"/>
    <col min="12872" max="12872" width="2.85546875" style="26" customWidth="1"/>
    <col min="12873" max="12875" width="1.42578125" style="26" customWidth="1"/>
    <col min="12876" max="12876" width="5" style="26" customWidth="1"/>
    <col min="12877" max="12877" width="4.5703125" style="26" customWidth="1"/>
    <col min="12878" max="13056" width="1.42578125" style="26"/>
    <col min="13057" max="13057" width="0" style="26" hidden="1" customWidth="1"/>
    <col min="13058" max="13088" width="1.42578125" style="26"/>
    <col min="13089" max="13089" width="2.28515625" style="26" customWidth="1"/>
    <col min="13090" max="13090" width="2.5703125" style="26" customWidth="1"/>
    <col min="13091" max="13094" width="1.42578125" style="26"/>
    <col min="13095" max="13099" width="1.7109375" style="26" customWidth="1"/>
    <col min="13100" max="13104" width="1.42578125" style="26"/>
    <col min="13105" max="13116" width="2.140625" style="26" customWidth="1"/>
    <col min="13117" max="13124" width="1.42578125" style="26"/>
    <col min="13125" max="13127" width="1.42578125" style="26" customWidth="1"/>
    <col min="13128" max="13128" width="2.85546875" style="26" customWidth="1"/>
    <col min="13129" max="13131" width="1.42578125" style="26" customWidth="1"/>
    <col min="13132" max="13132" width="5" style="26" customWidth="1"/>
    <col min="13133" max="13133" width="4.5703125" style="26" customWidth="1"/>
    <col min="13134" max="13312" width="1.42578125" style="26"/>
    <col min="13313" max="13313" width="0" style="26" hidden="1" customWidth="1"/>
    <col min="13314" max="13344" width="1.42578125" style="26"/>
    <col min="13345" max="13345" width="2.28515625" style="26" customWidth="1"/>
    <col min="13346" max="13346" width="2.5703125" style="26" customWidth="1"/>
    <col min="13347" max="13350" width="1.42578125" style="26"/>
    <col min="13351" max="13355" width="1.7109375" style="26" customWidth="1"/>
    <col min="13356" max="13360" width="1.42578125" style="26"/>
    <col min="13361" max="13372" width="2.140625" style="26" customWidth="1"/>
    <col min="13373" max="13380" width="1.42578125" style="26"/>
    <col min="13381" max="13383" width="1.42578125" style="26" customWidth="1"/>
    <col min="13384" max="13384" width="2.85546875" style="26" customWidth="1"/>
    <col min="13385" max="13387" width="1.42578125" style="26" customWidth="1"/>
    <col min="13388" max="13388" width="5" style="26" customWidth="1"/>
    <col min="13389" max="13389" width="4.5703125" style="26" customWidth="1"/>
    <col min="13390" max="13568" width="1.42578125" style="26"/>
    <col min="13569" max="13569" width="0" style="26" hidden="1" customWidth="1"/>
    <col min="13570" max="13600" width="1.42578125" style="26"/>
    <col min="13601" max="13601" width="2.28515625" style="26" customWidth="1"/>
    <col min="13602" max="13602" width="2.5703125" style="26" customWidth="1"/>
    <col min="13603" max="13606" width="1.42578125" style="26"/>
    <col min="13607" max="13611" width="1.7109375" style="26" customWidth="1"/>
    <col min="13612" max="13616" width="1.42578125" style="26"/>
    <col min="13617" max="13628" width="2.140625" style="26" customWidth="1"/>
    <col min="13629" max="13636" width="1.42578125" style="26"/>
    <col min="13637" max="13639" width="1.42578125" style="26" customWidth="1"/>
    <col min="13640" max="13640" width="2.85546875" style="26" customWidth="1"/>
    <col min="13641" max="13643" width="1.42578125" style="26" customWidth="1"/>
    <col min="13644" max="13644" width="5" style="26" customWidth="1"/>
    <col min="13645" max="13645" width="4.5703125" style="26" customWidth="1"/>
    <col min="13646" max="13824" width="1.42578125" style="26"/>
    <col min="13825" max="13825" width="0" style="26" hidden="1" customWidth="1"/>
    <col min="13826" max="13856" width="1.42578125" style="26"/>
    <col min="13857" max="13857" width="2.28515625" style="26" customWidth="1"/>
    <col min="13858" max="13858" width="2.5703125" style="26" customWidth="1"/>
    <col min="13859" max="13862" width="1.42578125" style="26"/>
    <col min="13863" max="13867" width="1.7109375" style="26" customWidth="1"/>
    <col min="13868" max="13872" width="1.42578125" style="26"/>
    <col min="13873" max="13884" width="2.140625" style="26" customWidth="1"/>
    <col min="13885" max="13892" width="1.42578125" style="26"/>
    <col min="13893" max="13895" width="1.42578125" style="26" customWidth="1"/>
    <col min="13896" max="13896" width="2.85546875" style="26" customWidth="1"/>
    <col min="13897" max="13899" width="1.42578125" style="26" customWidth="1"/>
    <col min="13900" max="13900" width="5" style="26" customWidth="1"/>
    <col min="13901" max="13901" width="4.5703125" style="26" customWidth="1"/>
    <col min="13902" max="14080" width="1.42578125" style="26"/>
    <col min="14081" max="14081" width="0" style="26" hidden="1" customWidth="1"/>
    <col min="14082" max="14112" width="1.42578125" style="26"/>
    <col min="14113" max="14113" width="2.28515625" style="26" customWidth="1"/>
    <col min="14114" max="14114" width="2.5703125" style="26" customWidth="1"/>
    <col min="14115" max="14118" width="1.42578125" style="26"/>
    <col min="14119" max="14123" width="1.7109375" style="26" customWidth="1"/>
    <col min="14124" max="14128" width="1.42578125" style="26"/>
    <col min="14129" max="14140" width="2.140625" style="26" customWidth="1"/>
    <col min="14141" max="14148" width="1.42578125" style="26"/>
    <col min="14149" max="14151" width="1.42578125" style="26" customWidth="1"/>
    <col min="14152" max="14152" width="2.85546875" style="26" customWidth="1"/>
    <col min="14153" max="14155" width="1.42578125" style="26" customWidth="1"/>
    <col min="14156" max="14156" width="5" style="26" customWidth="1"/>
    <col min="14157" max="14157" width="4.5703125" style="26" customWidth="1"/>
    <col min="14158" max="14336" width="1.42578125" style="26"/>
    <col min="14337" max="14337" width="0" style="26" hidden="1" customWidth="1"/>
    <col min="14338" max="14368" width="1.42578125" style="26"/>
    <col min="14369" max="14369" width="2.28515625" style="26" customWidth="1"/>
    <col min="14370" max="14370" width="2.5703125" style="26" customWidth="1"/>
    <col min="14371" max="14374" width="1.42578125" style="26"/>
    <col min="14375" max="14379" width="1.7109375" style="26" customWidth="1"/>
    <col min="14380" max="14384" width="1.42578125" style="26"/>
    <col min="14385" max="14396" width="2.140625" style="26" customWidth="1"/>
    <col min="14397" max="14404" width="1.42578125" style="26"/>
    <col min="14405" max="14407" width="1.42578125" style="26" customWidth="1"/>
    <col min="14408" max="14408" width="2.85546875" style="26" customWidth="1"/>
    <col min="14409" max="14411" width="1.42578125" style="26" customWidth="1"/>
    <col min="14412" max="14412" width="5" style="26" customWidth="1"/>
    <col min="14413" max="14413" width="4.5703125" style="26" customWidth="1"/>
    <col min="14414" max="14592" width="1.42578125" style="26"/>
    <col min="14593" max="14593" width="0" style="26" hidden="1" customWidth="1"/>
    <col min="14594" max="14624" width="1.42578125" style="26"/>
    <col min="14625" max="14625" width="2.28515625" style="26" customWidth="1"/>
    <col min="14626" max="14626" width="2.5703125" style="26" customWidth="1"/>
    <col min="14627" max="14630" width="1.42578125" style="26"/>
    <col min="14631" max="14635" width="1.7109375" style="26" customWidth="1"/>
    <col min="14636" max="14640" width="1.42578125" style="26"/>
    <col min="14641" max="14652" width="2.140625" style="26" customWidth="1"/>
    <col min="14653" max="14660" width="1.42578125" style="26"/>
    <col min="14661" max="14663" width="1.42578125" style="26" customWidth="1"/>
    <col min="14664" max="14664" width="2.85546875" style="26" customWidth="1"/>
    <col min="14665" max="14667" width="1.42578125" style="26" customWidth="1"/>
    <col min="14668" max="14668" width="5" style="26" customWidth="1"/>
    <col min="14669" max="14669" width="4.5703125" style="26" customWidth="1"/>
    <col min="14670" max="14848" width="1.42578125" style="26"/>
    <col min="14849" max="14849" width="0" style="26" hidden="1" customWidth="1"/>
    <col min="14850" max="14880" width="1.42578125" style="26"/>
    <col min="14881" max="14881" width="2.28515625" style="26" customWidth="1"/>
    <col min="14882" max="14882" width="2.5703125" style="26" customWidth="1"/>
    <col min="14883" max="14886" width="1.42578125" style="26"/>
    <col min="14887" max="14891" width="1.7109375" style="26" customWidth="1"/>
    <col min="14892" max="14896" width="1.42578125" style="26"/>
    <col min="14897" max="14908" width="2.140625" style="26" customWidth="1"/>
    <col min="14909" max="14916" width="1.42578125" style="26"/>
    <col min="14917" max="14919" width="1.42578125" style="26" customWidth="1"/>
    <col min="14920" max="14920" width="2.85546875" style="26" customWidth="1"/>
    <col min="14921" max="14923" width="1.42578125" style="26" customWidth="1"/>
    <col min="14924" max="14924" width="5" style="26" customWidth="1"/>
    <col min="14925" max="14925" width="4.5703125" style="26" customWidth="1"/>
    <col min="14926" max="15104" width="1.42578125" style="26"/>
    <col min="15105" max="15105" width="0" style="26" hidden="1" customWidth="1"/>
    <col min="15106" max="15136" width="1.42578125" style="26"/>
    <col min="15137" max="15137" width="2.28515625" style="26" customWidth="1"/>
    <col min="15138" max="15138" width="2.5703125" style="26" customWidth="1"/>
    <col min="15139" max="15142" width="1.42578125" style="26"/>
    <col min="15143" max="15147" width="1.7109375" style="26" customWidth="1"/>
    <col min="15148" max="15152" width="1.42578125" style="26"/>
    <col min="15153" max="15164" width="2.140625" style="26" customWidth="1"/>
    <col min="15165" max="15172" width="1.42578125" style="26"/>
    <col min="15173" max="15175" width="1.42578125" style="26" customWidth="1"/>
    <col min="15176" max="15176" width="2.85546875" style="26" customWidth="1"/>
    <col min="15177" max="15179" width="1.42578125" style="26" customWidth="1"/>
    <col min="15180" max="15180" width="5" style="26" customWidth="1"/>
    <col min="15181" max="15181" width="4.5703125" style="26" customWidth="1"/>
    <col min="15182" max="15360" width="1.42578125" style="26"/>
    <col min="15361" max="15361" width="0" style="26" hidden="1" customWidth="1"/>
    <col min="15362" max="15392" width="1.42578125" style="26"/>
    <col min="15393" max="15393" width="2.28515625" style="26" customWidth="1"/>
    <col min="15394" max="15394" width="2.5703125" style="26" customWidth="1"/>
    <col min="15395" max="15398" width="1.42578125" style="26"/>
    <col min="15399" max="15403" width="1.7109375" style="26" customWidth="1"/>
    <col min="15404" max="15408" width="1.42578125" style="26"/>
    <col min="15409" max="15420" width="2.140625" style="26" customWidth="1"/>
    <col min="15421" max="15428" width="1.42578125" style="26"/>
    <col min="15429" max="15431" width="1.42578125" style="26" customWidth="1"/>
    <col min="15432" max="15432" width="2.85546875" style="26" customWidth="1"/>
    <col min="15433" max="15435" width="1.42578125" style="26" customWidth="1"/>
    <col min="15436" max="15436" width="5" style="26" customWidth="1"/>
    <col min="15437" max="15437" width="4.5703125" style="26" customWidth="1"/>
    <col min="15438" max="15616" width="1.42578125" style="26"/>
    <col min="15617" max="15617" width="0" style="26" hidden="1" customWidth="1"/>
    <col min="15618" max="15648" width="1.42578125" style="26"/>
    <col min="15649" max="15649" width="2.28515625" style="26" customWidth="1"/>
    <col min="15650" max="15650" width="2.5703125" style="26" customWidth="1"/>
    <col min="15651" max="15654" width="1.42578125" style="26"/>
    <col min="15655" max="15659" width="1.7109375" style="26" customWidth="1"/>
    <col min="15660" max="15664" width="1.42578125" style="26"/>
    <col min="15665" max="15676" width="2.140625" style="26" customWidth="1"/>
    <col min="15677" max="15684" width="1.42578125" style="26"/>
    <col min="15685" max="15687" width="1.42578125" style="26" customWidth="1"/>
    <col min="15688" max="15688" width="2.85546875" style="26" customWidth="1"/>
    <col min="15689" max="15691" width="1.42578125" style="26" customWidth="1"/>
    <col min="15692" max="15692" width="5" style="26" customWidth="1"/>
    <col min="15693" max="15693" width="4.5703125" style="26" customWidth="1"/>
    <col min="15694" max="15872" width="1.42578125" style="26"/>
    <col min="15873" max="15873" width="0" style="26" hidden="1" customWidth="1"/>
    <col min="15874" max="15904" width="1.42578125" style="26"/>
    <col min="15905" max="15905" width="2.28515625" style="26" customWidth="1"/>
    <col min="15906" max="15906" width="2.5703125" style="26" customWidth="1"/>
    <col min="15907" max="15910" width="1.42578125" style="26"/>
    <col min="15911" max="15915" width="1.7109375" style="26" customWidth="1"/>
    <col min="15916" max="15920" width="1.42578125" style="26"/>
    <col min="15921" max="15932" width="2.140625" style="26" customWidth="1"/>
    <col min="15933" max="15940" width="1.42578125" style="26"/>
    <col min="15941" max="15943" width="1.42578125" style="26" customWidth="1"/>
    <col min="15944" max="15944" width="2.85546875" style="26" customWidth="1"/>
    <col min="15945" max="15947" width="1.42578125" style="26" customWidth="1"/>
    <col min="15948" max="15948" width="5" style="26" customWidth="1"/>
    <col min="15949" max="15949" width="4.5703125" style="26" customWidth="1"/>
    <col min="15950" max="16128" width="1.42578125" style="26"/>
    <col min="16129" max="16129" width="0" style="26" hidden="1" customWidth="1"/>
    <col min="16130" max="16160" width="1.42578125" style="26"/>
    <col min="16161" max="16161" width="2.28515625" style="26" customWidth="1"/>
    <col min="16162" max="16162" width="2.5703125" style="26" customWidth="1"/>
    <col min="16163" max="16166" width="1.42578125" style="26"/>
    <col min="16167" max="16171" width="1.7109375" style="26" customWidth="1"/>
    <col min="16172" max="16176" width="1.42578125" style="26"/>
    <col min="16177" max="16188" width="2.140625" style="26" customWidth="1"/>
    <col min="16189" max="16196" width="1.42578125" style="26"/>
    <col min="16197" max="16199" width="1.42578125" style="26" customWidth="1"/>
    <col min="16200" max="16200" width="2.85546875" style="26" customWidth="1"/>
    <col min="16201" max="16203" width="1.42578125" style="26" customWidth="1"/>
    <col min="16204" max="16204" width="5" style="26" customWidth="1"/>
    <col min="16205" max="16205" width="4.5703125" style="26" customWidth="1"/>
    <col min="16206" max="16384" width="1.42578125" style="26"/>
  </cols>
  <sheetData>
    <row r="1" spans="1:72" ht="7.5" customHeight="1">
      <c r="A1" s="89"/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2"/>
      <c r="AB1" s="92"/>
      <c r="AC1" s="92"/>
      <c r="AD1" s="92"/>
      <c r="AE1" s="92"/>
      <c r="AF1" s="93"/>
      <c r="AG1" s="93"/>
      <c r="AH1" s="93"/>
      <c r="AI1" s="93"/>
      <c r="AJ1" s="93"/>
      <c r="AK1" s="93"/>
      <c r="AL1" s="93"/>
      <c r="AM1" s="94"/>
      <c r="AN1" s="94"/>
      <c r="AO1" s="94"/>
      <c r="AP1" s="94"/>
      <c r="AQ1" s="94"/>
      <c r="AR1" s="95"/>
      <c r="AS1" s="96"/>
      <c r="AT1" s="97"/>
      <c r="AU1" s="97"/>
      <c r="AV1" s="97"/>
      <c r="AW1" s="707" t="s">
        <v>181</v>
      </c>
      <c r="AX1" s="707"/>
      <c r="AY1" s="707"/>
      <c r="AZ1" s="707"/>
      <c r="BA1" s="707"/>
      <c r="BB1" s="707"/>
      <c r="BC1" s="707"/>
      <c r="BD1" s="707"/>
      <c r="BE1" s="707"/>
      <c r="BF1" s="707"/>
      <c r="BG1" s="707"/>
      <c r="BH1" s="707"/>
      <c r="BI1" s="98"/>
      <c r="BJ1" s="98"/>
      <c r="BK1" s="98"/>
      <c r="BL1" s="98"/>
      <c r="BM1" s="98"/>
      <c r="BN1" s="97"/>
      <c r="BO1" s="97"/>
      <c r="BP1" s="53"/>
      <c r="BQ1" s="133"/>
      <c r="BR1" s="133"/>
      <c r="BS1" s="133"/>
      <c r="BT1" s="133"/>
    </row>
    <row r="2" spans="1:72" ht="7.5" customHeight="1">
      <c r="A2" s="23"/>
      <c r="B2" s="99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727" t="s">
        <v>38</v>
      </c>
      <c r="Y2" s="727"/>
      <c r="Z2" s="727"/>
      <c r="AA2" s="727"/>
      <c r="AB2" s="727"/>
      <c r="AC2" s="727"/>
      <c r="AD2" s="727"/>
      <c r="AE2" s="727"/>
      <c r="AF2" s="727"/>
      <c r="AG2" s="727"/>
      <c r="AH2" s="727"/>
      <c r="AI2" s="727"/>
      <c r="AJ2" s="727"/>
      <c r="AK2" s="727"/>
      <c r="AL2" s="727"/>
      <c r="AM2" s="727"/>
      <c r="AN2" s="727"/>
      <c r="AO2" s="727"/>
      <c r="AP2" s="727"/>
      <c r="AQ2" s="101"/>
      <c r="AR2" s="102"/>
      <c r="AS2" s="97"/>
      <c r="AT2" s="97"/>
      <c r="AU2" s="97"/>
      <c r="AV2" s="97"/>
      <c r="AW2" s="707"/>
      <c r="AX2" s="707"/>
      <c r="AY2" s="707"/>
      <c r="AZ2" s="707"/>
      <c r="BA2" s="707"/>
      <c r="BB2" s="707"/>
      <c r="BC2" s="707"/>
      <c r="BD2" s="707"/>
      <c r="BE2" s="707"/>
      <c r="BF2" s="707"/>
      <c r="BG2" s="707"/>
      <c r="BH2" s="707"/>
      <c r="BI2" s="97"/>
      <c r="BJ2" s="97"/>
      <c r="BK2" s="97"/>
      <c r="BL2" s="97"/>
      <c r="BM2" s="97"/>
      <c r="BN2" s="97"/>
      <c r="BO2" s="97"/>
      <c r="BP2" s="53"/>
      <c r="BQ2" s="133"/>
      <c r="BR2" s="133"/>
      <c r="BS2" s="133"/>
      <c r="BT2" s="133"/>
    </row>
    <row r="3" spans="1:72" ht="7.5" customHeight="1">
      <c r="A3" s="23"/>
      <c r="B3" s="99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727"/>
      <c r="Y3" s="727"/>
      <c r="Z3" s="727"/>
      <c r="AA3" s="727"/>
      <c r="AB3" s="727"/>
      <c r="AC3" s="727"/>
      <c r="AD3" s="727"/>
      <c r="AE3" s="727"/>
      <c r="AF3" s="727"/>
      <c r="AG3" s="727"/>
      <c r="AH3" s="727"/>
      <c r="AI3" s="727"/>
      <c r="AJ3" s="727"/>
      <c r="AK3" s="727"/>
      <c r="AL3" s="727"/>
      <c r="AM3" s="727"/>
      <c r="AN3" s="727"/>
      <c r="AO3" s="727"/>
      <c r="AP3" s="727"/>
      <c r="AQ3" s="101"/>
      <c r="AR3" s="102"/>
      <c r="AS3" s="97"/>
      <c r="AT3" s="97"/>
      <c r="AU3" s="97"/>
      <c r="AV3" s="97"/>
      <c r="AW3" s="707"/>
      <c r="AX3" s="707"/>
      <c r="AY3" s="707"/>
      <c r="AZ3" s="707"/>
      <c r="BA3" s="707"/>
      <c r="BB3" s="707"/>
      <c r="BC3" s="707"/>
      <c r="BD3" s="707"/>
      <c r="BE3" s="707"/>
      <c r="BF3" s="707"/>
      <c r="BG3" s="707"/>
      <c r="BH3" s="707"/>
      <c r="BI3" s="97"/>
      <c r="BJ3" s="97"/>
      <c r="BK3" s="97"/>
      <c r="BL3" s="97"/>
      <c r="BM3" s="97"/>
      <c r="BN3" s="97"/>
      <c r="BO3" s="97"/>
      <c r="BP3" s="53"/>
      <c r="BQ3" s="133"/>
      <c r="BR3" s="133"/>
      <c r="BS3" s="133"/>
      <c r="BT3" s="133"/>
    </row>
    <row r="4" spans="1:72" ht="7.5" customHeight="1">
      <c r="A4" s="23"/>
      <c r="B4" s="99"/>
      <c r="C4" s="103"/>
      <c r="D4" s="103"/>
      <c r="E4" s="103"/>
      <c r="F4" s="742" t="s">
        <v>159</v>
      </c>
      <c r="G4" s="742"/>
      <c r="H4" s="742"/>
      <c r="I4" s="742"/>
      <c r="J4" s="742"/>
      <c r="K4" s="742"/>
      <c r="L4" s="742"/>
      <c r="M4" s="742"/>
      <c r="N4" s="742"/>
      <c r="O4" s="742"/>
      <c r="P4" s="742"/>
      <c r="Q4" s="742"/>
      <c r="R4" s="742"/>
      <c r="S4" s="742"/>
      <c r="T4" s="742"/>
      <c r="U4" s="742"/>
      <c r="V4" s="103"/>
      <c r="W4" s="103"/>
      <c r="X4" s="727"/>
      <c r="Y4" s="727"/>
      <c r="Z4" s="727"/>
      <c r="AA4" s="727"/>
      <c r="AB4" s="727"/>
      <c r="AC4" s="727"/>
      <c r="AD4" s="727"/>
      <c r="AE4" s="727"/>
      <c r="AF4" s="727"/>
      <c r="AG4" s="727"/>
      <c r="AH4" s="727"/>
      <c r="AI4" s="727"/>
      <c r="AJ4" s="727"/>
      <c r="AK4" s="727"/>
      <c r="AL4" s="727"/>
      <c r="AM4" s="727"/>
      <c r="AN4" s="727"/>
      <c r="AO4" s="727"/>
      <c r="AP4" s="727"/>
      <c r="AQ4" s="104"/>
      <c r="AR4" s="105"/>
      <c r="AS4" s="106"/>
      <c r="AT4" s="97"/>
      <c r="AU4" s="106"/>
      <c r="AV4" s="106"/>
      <c r="AW4" s="707"/>
      <c r="AX4" s="707"/>
      <c r="AY4" s="707"/>
      <c r="AZ4" s="707"/>
      <c r="BA4" s="707"/>
      <c r="BB4" s="707"/>
      <c r="BC4" s="707"/>
      <c r="BD4" s="707"/>
      <c r="BE4" s="707"/>
      <c r="BF4" s="707"/>
      <c r="BG4" s="707"/>
      <c r="BH4" s="707"/>
      <c r="BI4" s="106"/>
      <c r="BJ4" s="106"/>
      <c r="BK4" s="106"/>
      <c r="BL4" s="106"/>
      <c r="BM4" s="106"/>
      <c r="BN4" s="106"/>
      <c r="BO4" s="106"/>
      <c r="BP4" s="53"/>
      <c r="BQ4" s="133"/>
      <c r="BR4" s="133"/>
      <c r="BS4" s="133"/>
      <c r="BT4" s="133"/>
    </row>
    <row r="5" spans="1:72" ht="7.5" customHeight="1">
      <c r="A5" s="23"/>
      <c r="B5" s="99"/>
      <c r="C5" s="107"/>
      <c r="D5" s="107"/>
      <c r="E5" s="107"/>
      <c r="F5" s="742"/>
      <c r="G5" s="742"/>
      <c r="H5" s="742"/>
      <c r="I5" s="742"/>
      <c r="J5" s="742"/>
      <c r="K5" s="742"/>
      <c r="L5" s="742"/>
      <c r="M5" s="742"/>
      <c r="N5" s="742"/>
      <c r="O5" s="742"/>
      <c r="P5" s="742"/>
      <c r="Q5" s="742"/>
      <c r="R5" s="742"/>
      <c r="S5" s="742"/>
      <c r="T5" s="742"/>
      <c r="U5" s="742"/>
      <c r="V5" s="107"/>
      <c r="W5" s="107"/>
      <c r="X5" s="108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109"/>
      <c r="AN5" s="109"/>
      <c r="AO5" s="109"/>
      <c r="AP5" s="109"/>
      <c r="AQ5" s="110"/>
      <c r="AR5" s="105"/>
      <c r="AS5" s="106"/>
      <c r="AT5" s="97"/>
      <c r="AU5" s="106"/>
      <c r="AV5" s="106"/>
      <c r="AW5" s="707"/>
      <c r="AX5" s="707"/>
      <c r="AY5" s="707"/>
      <c r="AZ5" s="707"/>
      <c r="BA5" s="707"/>
      <c r="BB5" s="707"/>
      <c r="BC5" s="707"/>
      <c r="BD5" s="707"/>
      <c r="BE5" s="707"/>
      <c r="BF5" s="707"/>
      <c r="BG5" s="707"/>
      <c r="BH5" s="707"/>
      <c r="BI5" s="106"/>
      <c r="BJ5" s="106"/>
      <c r="BK5" s="106"/>
      <c r="BL5" s="106"/>
      <c r="BM5" s="106"/>
      <c r="BN5" s="106"/>
      <c r="BO5" s="106"/>
      <c r="BP5" s="53"/>
      <c r="BQ5" s="133"/>
      <c r="BR5" s="133"/>
      <c r="BS5" s="133"/>
      <c r="BT5" s="133"/>
    </row>
    <row r="6" spans="1:72" ht="7.5" customHeight="1">
      <c r="A6" s="23"/>
      <c r="B6" s="99"/>
      <c r="C6" s="111"/>
      <c r="D6" s="111"/>
      <c r="E6" s="111"/>
      <c r="F6" s="742"/>
      <c r="G6" s="742"/>
      <c r="H6" s="742"/>
      <c r="I6" s="742"/>
      <c r="J6" s="742"/>
      <c r="K6" s="742"/>
      <c r="L6" s="742"/>
      <c r="M6" s="742"/>
      <c r="N6" s="742"/>
      <c r="O6" s="742"/>
      <c r="P6" s="742"/>
      <c r="Q6" s="742"/>
      <c r="R6" s="742"/>
      <c r="S6" s="742"/>
      <c r="T6" s="742"/>
      <c r="U6" s="742"/>
      <c r="V6" s="112"/>
      <c r="W6" s="113"/>
      <c r="X6" s="114"/>
      <c r="Y6" s="113"/>
      <c r="Z6" s="113"/>
      <c r="AA6" s="115"/>
      <c r="AB6" s="115"/>
      <c r="AC6" s="115"/>
      <c r="AD6" s="115"/>
      <c r="AE6" s="107"/>
      <c r="AF6" s="107"/>
      <c r="AG6" s="107"/>
      <c r="AH6" s="107"/>
      <c r="AI6" s="107"/>
      <c r="AJ6" s="107"/>
      <c r="AK6" s="107"/>
      <c r="AL6" s="744" t="s">
        <v>43</v>
      </c>
      <c r="AM6" s="744"/>
      <c r="AN6" s="744"/>
      <c r="AO6" s="744"/>
      <c r="AP6" s="744"/>
      <c r="AQ6" s="105"/>
      <c r="AR6" s="105"/>
      <c r="AS6" s="106"/>
      <c r="AT6" s="97"/>
      <c r="AU6" s="106"/>
      <c r="AV6" s="106"/>
      <c r="AW6" s="707"/>
      <c r="AX6" s="707"/>
      <c r="AY6" s="707"/>
      <c r="AZ6" s="707"/>
      <c r="BA6" s="707"/>
      <c r="BB6" s="707"/>
      <c r="BC6" s="707"/>
      <c r="BD6" s="707"/>
      <c r="BE6" s="707"/>
      <c r="BF6" s="707"/>
      <c r="BG6" s="707"/>
      <c r="BH6" s="707"/>
      <c r="BI6" s="106"/>
      <c r="BJ6" s="106"/>
      <c r="BK6" s="106"/>
      <c r="BL6" s="106"/>
      <c r="BM6" s="106"/>
      <c r="BN6" s="106"/>
      <c r="BO6" s="106"/>
      <c r="BP6" s="53"/>
      <c r="BQ6" s="133"/>
      <c r="BR6" s="133"/>
      <c r="BS6" s="133"/>
      <c r="BT6" s="133"/>
    </row>
    <row r="7" spans="1:72" ht="7.5" customHeight="1">
      <c r="A7" s="23"/>
      <c r="B7" s="99"/>
      <c r="C7" s="111"/>
      <c r="D7" s="111"/>
      <c r="E7" s="111"/>
      <c r="F7" s="742"/>
      <c r="G7" s="742"/>
      <c r="H7" s="742"/>
      <c r="I7" s="742"/>
      <c r="J7" s="742"/>
      <c r="K7" s="742"/>
      <c r="L7" s="742"/>
      <c r="M7" s="742"/>
      <c r="N7" s="742"/>
      <c r="O7" s="742"/>
      <c r="P7" s="742"/>
      <c r="Q7" s="742"/>
      <c r="R7" s="742"/>
      <c r="S7" s="742"/>
      <c r="T7" s="742"/>
      <c r="U7" s="742"/>
      <c r="V7" s="112"/>
      <c r="W7" s="113"/>
      <c r="X7" s="114"/>
      <c r="Y7" s="113"/>
      <c r="Z7" s="113"/>
      <c r="AA7" s="115"/>
      <c r="AB7" s="115"/>
      <c r="AC7" s="115"/>
      <c r="AD7" s="115"/>
      <c r="AE7" s="107"/>
      <c r="AF7" s="107"/>
      <c r="AG7" s="107"/>
      <c r="AH7" s="107"/>
      <c r="AI7" s="107"/>
      <c r="AJ7" s="107"/>
      <c r="AK7" s="107"/>
      <c r="AL7" s="744"/>
      <c r="AM7" s="744"/>
      <c r="AN7" s="744"/>
      <c r="AO7" s="744"/>
      <c r="AP7" s="744"/>
      <c r="AQ7" s="105"/>
      <c r="AR7" s="105"/>
      <c r="AS7" s="106"/>
      <c r="AT7" s="97"/>
      <c r="AU7" s="106"/>
      <c r="AV7" s="106"/>
      <c r="AW7" s="707"/>
      <c r="AX7" s="707"/>
      <c r="AY7" s="707"/>
      <c r="AZ7" s="707"/>
      <c r="BA7" s="707"/>
      <c r="BB7" s="707"/>
      <c r="BC7" s="707"/>
      <c r="BD7" s="707"/>
      <c r="BE7" s="707"/>
      <c r="BF7" s="707"/>
      <c r="BG7" s="707"/>
      <c r="BH7" s="707"/>
      <c r="BI7" s="106"/>
      <c r="BJ7" s="106"/>
      <c r="BK7" s="106"/>
      <c r="BL7" s="106"/>
      <c r="BM7" s="106"/>
      <c r="BN7" s="106"/>
      <c r="BO7" s="106"/>
      <c r="BP7" s="53"/>
      <c r="BQ7" s="133"/>
      <c r="BR7" s="133"/>
      <c r="BS7" s="133"/>
      <c r="BT7" s="133"/>
    </row>
    <row r="8" spans="1:72" ht="7.5" customHeight="1">
      <c r="A8" s="23"/>
      <c r="B8" s="99"/>
      <c r="C8" s="111"/>
      <c r="D8" s="111"/>
      <c r="E8" s="111"/>
      <c r="F8" s="742"/>
      <c r="G8" s="742"/>
      <c r="H8" s="742"/>
      <c r="I8" s="742"/>
      <c r="J8" s="742"/>
      <c r="K8" s="742"/>
      <c r="L8" s="742"/>
      <c r="M8" s="742"/>
      <c r="N8" s="742"/>
      <c r="O8" s="742"/>
      <c r="P8" s="742"/>
      <c r="Q8" s="742"/>
      <c r="R8" s="742"/>
      <c r="S8" s="742"/>
      <c r="T8" s="742"/>
      <c r="U8" s="742"/>
      <c r="V8" s="113"/>
      <c r="W8" s="113"/>
      <c r="X8" s="114"/>
      <c r="Y8" s="113"/>
      <c r="Z8" s="113"/>
      <c r="AA8" s="115"/>
      <c r="AB8" s="115"/>
      <c r="AC8" s="115"/>
      <c r="AD8" s="115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8"/>
      <c r="AR8" s="108"/>
      <c r="AS8" s="32"/>
      <c r="AT8" s="97"/>
      <c r="AU8" s="32"/>
      <c r="AV8" s="32"/>
      <c r="AW8" s="707"/>
      <c r="AX8" s="707"/>
      <c r="AY8" s="707"/>
      <c r="AZ8" s="707"/>
      <c r="BA8" s="707"/>
      <c r="BB8" s="707"/>
      <c r="BC8" s="707"/>
      <c r="BD8" s="707"/>
      <c r="BE8" s="707"/>
      <c r="BF8" s="707"/>
      <c r="BG8" s="707"/>
      <c r="BH8" s="707"/>
      <c r="BI8" s="32"/>
      <c r="BJ8" s="32"/>
      <c r="BK8" s="32"/>
      <c r="BL8" s="32"/>
      <c r="BM8" s="32"/>
      <c r="BN8" s="32"/>
      <c r="BO8" s="32"/>
      <c r="BP8" s="53"/>
      <c r="BQ8" s="133"/>
      <c r="BR8" s="133"/>
      <c r="BS8" s="133"/>
      <c r="BT8" s="133"/>
    </row>
    <row r="9" spans="1:72" ht="7.5" customHeight="1">
      <c r="A9" s="23"/>
      <c r="B9" s="99"/>
      <c r="C9" s="111"/>
      <c r="D9" s="111"/>
      <c r="E9" s="111"/>
      <c r="F9" s="742"/>
      <c r="G9" s="742"/>
      <c r="H9" s="742"/>
      <c r="I9" s="743"/>
      <c r="J9" s="743"/>
      <c r="K9" s="743"/>
      <c r="L9" s="743"/>
      <c r="M9" s="743"/>
      <c r="N9" s="743"/>
      <c r="O9" s="743"/>
      <c r="P9" s="743"/>
      <c r="Q9" s="743"/>
      <c r="R9" s="743"/>
      <c r="S9" s="742"/>
      <c r="T9" s="742"/>
      <c r="U9" s="742"/>
      <c r="V9" s="113"/>
      <c r="W9" s="113"/>
      <c r="X9" s="114"/>
      <c r="Y9" s="113"/>
      <c r="Z9" s="113"/>
      <c r="AA9" s="115"/>
      <c r="AB9" s="115"/>
      <c r="AC9" s="115"/>
      <c r="AD9" s="115"/>
      <c r="AE9" s="107"/>
      <c r="AF9" s="107"/>
      <c r="AG9" s="107"/>
      <c r="AH9" s="107"/>
      <c r="AI9" s="107"/>
      <c r="AJ9" s="107"/>
      <c r="AK9" s="107"/>
      <c r="AL9" s="745" t="s">
        <v>46</v>
      </c>
      <c r="AM9" s="745"/>
      <c r="AN9" s="745"/>
      <c r="AO9" s="745"/>
      <c r="AP9" s="745"/>
      <c r="AQ9" s="108"/>
      <c r="AR9" s="108"/>
      <c r="AS9" s="32"/>
      <c r="AT9" s="97"/>
      <c r="AU9" s="32"/>
      <c r="AV9" s="32"/>
      <c r="AW9" s="707"/>
      <c r="AX9" s="707"/>
      <c r="AY9" s="707"/>
      <c r="AZ9" s="707"/>
      <c r="BA9" s="707"/>
      <c r="BB9" s="707"/>
      <c r="BC9" s="707"/>
      <c r="BD9" s="707"/>
      <c r="BE9" s="707"/>
      <c r="BF9" s="707"/>
      <c r="BG9" s="707"/>
      <c r="BH9" s="707"/>
      <c r="BI9" s="32"/>
      <c r="BJ9" s="32"/>
      <c r="BK9" s="32"/>
      <c r="BL9" s="32"/>
      <c r="BM9" s="32"/>
      <c r="BN9" s="32"/>
      <c r="BO9" s="32"/>
      <c r="BP9" s="53"/>
      <c r="BQ9" s="133"/>
      <c r="BR9" s="133"/>
      <c r="BS9" s="133"/>
      <c r="BT9" s="133"/>
    </row>
    <row r="10" spans="1:72" ht="7.5" customHeight="1">
      <c r="A10" s="23"/>
      <c r="B10" s="99"/>
      <c r="C10" s="107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6"/>
      <c r="Y10" s="112"/>
      <c r="Z10" s="115"/>
      <c r="AA10" s="115"/>
      <c r="AB10" s="115"/>
      <c r="AC10" s="115"/>
      <c r="AD10" s="107"/>
      <c r="AE10" s="107"/>
      <c r="AF10" s="107"/>
      <c r="AG10" s="107"/>
      <c r="AH10" s="107"/>
      <c r="AI10" s="107"/>
      <c r="AJ10" s="107"/>
      <c r="AK10" s="107"/>
      <c r="AL10" s="745"/>
      <c r="AM10" s="745"/>
      <c r="AN10" s="745"/>
      <c r="AO10" s="745"/>
      <c r="AP10" s="745"/>
      <c r="AQ10" s="108"/>
      <c r="AR10" s="108"/>
      <c r="AS10" s="32"/>
      <c r="AT10" s="97"/>
      <c r="AU10" s="32"/>
      <c r="AV10" s="32"/>
      <c r="AW10" s="707"/>
      <c r="AX10" s="707"/>
      <c r="AY10" s="707"/>
      <c r="AZ10" s="707"/>
      <c r="BA10" s="707"/>
      <c r="BB10" s="707"/>
      <c r="BC10" s="707"/>
      <c r="BD10" s="707"/>
      <c r="BE10" s="707"/>
      <c r="BF10" s="707"/>
      <c r="BG10" s="707"/>
      <c r="BH10" s="707"/>
      <c r="BI10" s="32"/>
      <c r="BJ10" s="32"/>
      <c r="BK10" s="32"/>
      <c r="BL10" s="32"/>
      <c r="BM10" s="32"/>
      <c r="BN10" s="32"/>
      <c r="BO10" s="32"/>
      <c r="BP10" s="53"/>
      <c r="BQ10" s="133"/>
      <c r="BR10" s="133"/>
      <c r="BS10" s="133"/>
      <c r="BT10" s="133"/>
    </row>
    <row r="11" spans="1:72" ht="7.5" customHeight="1">
      <c r="A11" s="23"/>
      <c r="B11" s="99"/>
      <c r="C11" s="107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6"/>
      <c r="Y11" s="112"/>
      <c r="Z11" s="115"/>
      <c r="AA11" s="115"/>
      <c r="AB11" s="115"/>
      <c r="AC11" s="115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8"/>
      <c r="AR11" s="108"/>
      <c r="AS11" s="32"/>
      <c r="AT11" s="97"/>
      <c r="AU11" s="32"/>
      <c r="AV11" s="32"/>
      <c r="AW11" s="707"/>
      <c r="AX11" s="707"/>
      <c r="AY11" s="707"/>
      <c r="AZ11" s="707"/>
      <c r="BA11" s="707"/>
      <c r="BB11" s="707"/>
      <c r="BC11" s="707"/>
      <c r="BD11" s="707"/>
      <c r="BE11" s="707"/>
      <c r="BF11" s="707"/>
      <c r="BG11" s="707"/>
      <c r="BH11" s="707"/>
      <c r="BI11" s="32"/>
      <c r="BJ11" s="32"/>
      <c r="BK11" s="32"/>
      <c r="BL11" s="32"/>
      <c r="BM11" s="32"/>
      <c r="BN11" s="32"/>
      <c r="BO11" s="32"/>
      <c r="BP11" s="53"/>
      <c r="BQ11" s="133"/>
      <c r="BR11" s="133"/>
      <c r="BS11" s="133"/>
      <c r="BT11" s="133"/>
    </row>
    <row r="12" spans="1:72" ht="7.5" customHeight="1">
      <c r="A12" s="23"/>
      <c r="B12" s="99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  <c r="Y12" s="117"/>
      <c r="Z12" s="118"/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9"/>
      <c r="AR12" s="108"/>
      <c r="AS12" s="32"/>
      <c r="AT12" s="97"/>
      <c r="AU12" s="32"/>
      <c r="AV12" s="32"/>
      <c r="AW12" s="707"/>
      <c r="AX12" s="707"/>
      <c r="AY12" s="707"/>
      <c r="AZ12" s="707"/>
      <c r="BA12" s="707"/>
      <c r="BB12" s="707"/>
      <c r="BC12" s="707"/>
      <c r="BD12" s="707"/>
      <c r="BE12" s="707"/>
      <c r="BF12" s="707"/>
      <c r="BG12" s="707"/>
      <c r="BH12" s="707"/>
      <c r="BI12" s="32"/>
      <c r="BJ12" s="32"/>
      <c r="BK12" s="32"/>
      <c r="BL12" s="32"/>
      <c r="BM12" s="32"/>
      <c r="BN12" s="32"/>
      <c r="BO12" s="32"/>
      <c r="BP12" s="53"/>
      <c r="BQ12" s="133"/>
      <c r="BR12" s="133"/>
      <c r="BS12" s="133"/>
      <c r="BT12" s="133"/>
    </row>
    <row r="13" spans="1:72" ht="7.5" customHeight="1">
      <c r="A13" s="23"/>
      <c r="B13" s="99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8"/>
      <c r="AS13" s="32"/>
      <c r="AT13" s="97"/>
      <c r="AU13" s="32"/>
      <c r="AV13" s="32"/>
      <c r="AW13" s="707"/>
      <c r="AX13" s="707"/>
      <c r="AY13" s="707"/>
      <c r="AZ13" s="707"/>
      <c r="BA13" s="707"/>
      <c r="BB13" s="707"/>
      <c r="BC13" s="707"/>
      <c r="BD13" s="707"/>
      <c r="BE13" s="707"/>
      <c r="BF13" s="707"/>
      <c r="BG13" s="707"/>
      <c r="BH13" s="707"/>
      <c r="BI13" s="32"/>
      <c r="BJ13" s="32"/>
      <c r="BK13" s="32"/>
      <c r="BL13" s="32"/>
      <c r="BM13" s="32"/>
      <c r="BN13" s="32"/>
      <c r="BO13" s="32"/>
      <c r="BP13" s="53"/>
      <c r="BQ13" s="133"/>
      <c r="BR13" s="133"/>
      <c r="BS13" s="133"/>
      <c r="BT13" s="133"/>
    </row>
    <row r="14" spans="1:72" ht="7.5" customHeight="1">
      <c r="A14" s="23"/>
      <c r="B14" s="99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O14" s="121"/>
      <c r="P14" s="121"/>
      <c r="Q14" s="728" t="s">
        <v>160</v>
      </c>
      <c r="R14" s="728"/>
      <c r="S14" s="728"/>
      <c r="T14" s="728"/>
      <c r="U14" s="728"/>
      <c r="V14" s="728"/>
      <c r="W14" s="728"/>
      <c r="X14" s="728"/>
      <c r="Y14" s="728"/>
      <c r="Z14" s="728"/>
      <c r="AA14" s="728"/>
      <c r="AB14" s="728"/>
      <c r="AC14" s="728"/>
      <c r="AD14" s="728"/>
      <c r="AE14" s="728"/>
      <c r="AF14" s="728"/>
      <c r="AG14" s="728"/>
      <c r="AH14" s="728"/>
      <c r="AI14" s="728"/>
      <c r="AJ14" s="728"/>
      <c r="AK14" s="728"/>
      <c r="AL14" s="728"/>
      <c r="AM14" s="728"/>
      <c r="AN14" s="728"/>
      <c r="AO14" s="728"/>
      <c r="AP14" s="121"/>
      <c r="AQ14" s="121"/>
      <c r="AR14" s="122"/>
      <c r="AS14" s="123"/>
      <c r="AT14" s="97"/>
      <c r="AU14" s="123"/>
      <c r="AV14" s="123"/>
      <c r="AW14" s="707"/>
      <c r="AX14" s="707"/>
      <c r="AY14" s="707"/>
      <c r="AZ14" s="707"/>
      <c r="BA14" s="707"/>
      <c r="BB14" s="707"/>
      <c r="BC14" s="707"/>
      <c r="BD14" s="707"/>
      <c r="BE14" s="707"/>
      <c r="BF14" s="707"/>
      <c r="BG14" s="707"/>
      <c r="BH14" s="707"/>
      <c r="BI14" s="123"/>
      <c r="BJ14" s="123"/>
      <c r="BK14" s="123"/>
      <c r="BL14" s="123"/>
      <c r="BM14" s="123"/>
      <c r="BN14" s="123"/>
      <c r="BO14" s="123"/>
      <c r="BP14" s="53"/>
      <c r="BQ14" s="133"/>
      <c r="BR14" s="133"/>
      <c r="BS14" s="133"/>
      <c r="BT14" s="133"/>
    </row>
    <row r="15" spans="1:72" ht="7.5" customHeight="1">
      <c r="A15" s="23"/>
      <c r="B15" s="99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1"/>
      <c r="O15" s="121"/>
      <c r="P15" s="121"/>
      <c r="Q15" s="728"/>
      <c r="R15" s="728"/>
      <c r="S15" s="728"/>
      <c r="T15" s="728"/>
      <c r="U15" s="728"/>
      <c r="V15" s="728"/>
      <c r="W15" s="728"/>
      <c r="X15" s="728"/>
      <c r="Y15" s="728"/>
      <c r="Z15" s="728"/>
      <c r="AA15" s="728"/>
      <c r="AB15" s="728"/>
      <c r="AC15" s="728"/>
      <c r="AD15" s="728"/>
      <c r="AE15" s="728"/>
      <c r="AF15" s="728"/>
      <c r="AG15" s="728"/>
      <c r="AH15" s="728"/>
      <c r="AI15" s="728"/>
      <c r="AJ15" s="728"/>
      <c r="AK15" s="728"/>
      <c r="AL15" s="728"/>
      <c r="AM15" s="728"/>
      <c r="AN15" s="728"/>
      <c r="AO15" s="728"/>
      <c r="AP15" s="121"/>
      <c r="AQ15" s="121"/>
      <c r="AR15" s="122"/>
      <c r="AS15" s="123"/>
      <c r="AT15" s="97"/>
      <c r="AU15" s="123"/>
      <c r="AV15" s="123"/>
      <c r="AW15" s="707"/>
      <c r="AX15" s="707"/>
      <c r="AY15" s="707"/>
      <c r="AZ15" s="707"/>
      <c r="BA15" s="707"/>
      <c r="BB15" s="707"/>
      <c r="BC15" s="707"/>
      <c r="BD15" s="707"/>
      <c r="BE15" s="707"/>
      <c r="BF15" s="707"/>
      <c r="BG15" s="707"/>
      <c r="BH15" s="707"/>
      <c r="BI15" s="123"/>
      <c r="BJ15" s="123"/>
      <c r="BK15" s="123"/>
      <c r="BL15" s="123"/>
      <c r="BM15" s="123"/>
      <c r="BN15" s="123"/>
      <c r="BO15" s="123"/>
      <c r="BP15" s="53"/>
      <c r="BQ15" s="133"/>
      <c r="BR15" s="133"/>
      <c r="BS15" s="133"/>
      <c r="BT15" s="133"/>
    </row>
    <row r="16" spans="1:72" ht="7.5" customHeight="1">
      <c r="A16" s="23"/>
      <c r="B16" s="99"/>
      <c r="C16" s="107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07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5"/>
      <c r="AS16" s="60"/>
      <c r="AT16" s="97"/>
      <c r="AU16" s="33"/>
      <c r="AV16" s="33"/>
      <c r="AW16" s="707"/>
      <c r="AX16" s="707"/>
      <c r="AY16" s="707"/>
      <c r="AZ16" s="707"/>
      <c r="BA16" s="707"/>
      <c r="BB16" s="707"/>
      <c r="BC16" s="707"/>
      <c r="BD16" s="707"/>
      <c r="BE16" s="707"/>
      <c r="BF16" s="707"/>
      <c r="BG16" s="707"/>
      <c r="BH16" s="707"/>
      <c r="BI16" s="33"/>
      <c r="BJ16" s="33"/>
      <c r="BK16" s="33"/>
      <c r="BL16" s="33"/>
      <c r="BM16" s="33"/>
      <c r="BN16" s="33"/>
      <c r="BO16" s="33"/>
      <c r="BP16" s="53"/>
      <c r="BQ16" s="133"/>
      <c r="BR16" s="133"/>
      <c r="BS16" s="133"/>
      <c r="BT16" s="133"/>
    </row>
    <row r="17" spans="1:81" ht="7.5" customHeight="1">
      <c r="A17" s="23"/>
      <c r="B17" s="99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15"/>
      <c r="U17" s="708" t="str">
        <f>'ATS+DRT'!H40</f>
        <v>قويدر</v>
      </c>
      <c r="V17" s="708"/>
      <c r="W17" s="708"/>
      <c r="X17" s="708"/>
      <c r="Y17" s="708"/>
      <c r="Z17" s="708"/>
      <c r="AA17" s="708"/>
      <c r="AB17" s="708"/>
      <c r="AC17" s="708"/>
      <c r="AD17" s="708"/>
      <c r="AE17" s="708"/>
      <c r="AF17" s="708"/>
      <c r="AG17" s="708"/>
      <c r="AH17" s="708"/>
      <c r="AI17" s="708"/>
      <c r="AJ17" s="708"/>
      <c r="AK17" s="708"/>
      <c r="AL17" s="708"/>
      <c r="AM17" s="708"/>
      <c r="AN17" s="734" t="s">
        <v>63</v>
      </c>
      <c r="AO17" s="734"/>
      <c r="AP17" s="734"/>
      <c r="AQ17" s="734"/>
      <c r="AR17" s="125"/>
      <c r="AS17" s="60"/>
      <c r="AT17" s="97"/>
      <c r="AU17" s="33"/>
      <c r="AV17" s="33"/>
      <c r="AW17" s="707"/>
      <c r="AX17" s="707"/>
      <c r="AY17" s="707"/>
      <c r="AZ17" s="707"/>
      <c r="BA17" s="707"/>
      <c r="BB17" s="707"/>
      <c r="BC17" s="707"/>
      <c r="BD17" s="707"/>
      <c r="BE17" s="707"/>
      <c r="BF17" s="707"/>
      <c r="BG17" s="707"/>
      <c r="BH17" s="707"/>
      <c r="BI17" s="33"/>
      <c r="BJ17" s="33"/>
      <c r="BK17" s="33"/>
      <c r="BL17" s="33"/>
      <c r="BM17" s="33"/>
      <c r="BN17" s="33"/>
      <c r="BO17" s="33"/>
      <c r="BP17" s="53"/>
      <c r="BQ17" s="133"/>
      <c r="BR17" s="133"/>
      <c r="BS17" s="133"/>
      <c r="BT17" s="133"/>
    </row>
    <row r="18" spans="1:81" ht="7.5" customHeight="1">
      <c r="A18" s="23"/>
      <c r="B18" s="99"/>
      <c r="C18" s="709">
        <f>'ATS+DRT'!AA43</f>
        <v>8100100250</v>
      </c>
      <c r="D18" s="710"/>
      <c r="E18" s="710"/>
      <c r="F18" s="710"/>
      <c r="G18" s="710"/>
      <c r="H18" s="710"/>
      <c r="I18" s="710"/>
      <c r="J18" s="710"/>
      <c r="K18" s="710"/>
      <c r="L18" s="710"/>
      <c r="M18" s="710"/>
      <c r="N18" s="710"/>
      <c r="O18" s="710"/>
      <c r="P18" s="710"/>
      <c r="Q18" s="710"/>
      <c r="R18" s="710"/>
      <c r="S18" s="711"/>
      <c r="T18" s="127"/>
      <c r="U18" s="708"/>
      <c r="V18" s="708"/>
      <c r="W18" s="708"/>
      <c r="X18" s="708"/>
      <c r="Y18" s="708"/>
      <c r="Z18" s="708"/>
      <c r="AA18" s="708"/>
      <c r="AB18" s="708"/>
      <c r="AC18" s="708"/>
      <c r="AD18" s="708"/>
      <c r="AE18" s="708"/>
      <c r="AF18" s="708"/>
      <c r="AG18" s="708"/>
      <c r="AH18" s="708"/>
      <c r="AI18" s="708"/>
      <c r="AJ18" s="708"/>
      <c r="AK18" s="708"/>
      <c r="AL18" s="708"/>
      <c r="AM18" s="708"/>
      <c r="AN18" s="734"/>
      <c r="AO18" s="734"/>
      <c r="AP18" s="734"/>
      <c r="AQ18" s="734"/>
      <c r="AR18" s="108"/>
      <c r="AS18" s="32"/>
      <c r="AT18" s="97"/>
      <c r="AU18" s="32"/>
      <c r="AV18" s="32"/>
      <c r="AW18" s="707"/>
      <c r="AX18" s="707"/>
      <c r="AY18" s="707"/>
      <c r="AZ18" s="707"/>
      <c r="BA18" s="707"/>
      <c r="BB18" s="707"/>
      <c r="BC18" s="707"/>
      <c r="BD18" s="707"/>
      <c r="BE18" s="707"/>
      <c r="BF18" s="707"/>
      <c r="BG18" s="707"/>
      <c r="BH18" s="707"/>
      <c r="BI18" s="32"/>
      <c r="BJ18" s="32"/>
      <c r="BK18" s="32"/>
      <c r="BL18" s="32"/>
      <c r="BM18" s="32"/>
      <c r="BN18" s="32"/>
      <c r="BO18" s="32"/>
      <c r="BP18" s="53"/>
      <c r="BQ18" s="133"/>
      <c r="BR18" s="133"/>
      <c r="BS18" s="133"/>
      <c r="BT18" s="133"/>
    </row>
    <row r="19" spans="1:81" ht="12" customHeight="1">
      <c r="A19" s="23"/>
      <c r="B19" s="99"/>
      <c r="C19" s="712"/>
      <c r="D19" s="713"/>
      <c r="E19" s="713"/>
      <c r="F19" s="713"/>
      <c r="G19" s="713"/>
      <c r="H19" s="713"/>
      <c r="I19" s="713"/>
      <c r="J19" s="713"/>
      <c r="K19" s="713"/>
      <c r="L19" s="713"/>
      <c r="M19" s="713"/>
      <c r="N19" s="713"/>
      <c r="O19" s="713"/>
      <c r="P19" s="713"/>
      <c r="Q19" s="713"/>
      <c r="R19" s="713"/>
      <c r="S19" s="714"/>
      <c r="T19" s="127"/>
      <c r="U19" s="127"/>
      <c r="V19" s="128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8"/>
      <c r="AO19" s="128"/>
      <c r="AP19" s="128"/>
      <c r="AQ19" s="128"/>
      <c r="AR19" s="130"/>
      <c r="AS19" s="131"/>
      <c r="AT19" s="97"/>
      <c r="AU19" s="131"/>
      <c r="AV19" s="131"/>
      <c r="AW19" s="707"/>
      <c r="AX19" s="707"/>
      <c r="AY19" s="707"/>
      <c r="AZ19" s="707"/>
      <c r="BA19" s="707"/>
      <c r="BB19" s="707"/>
      <c r="BC19" s="707"/>
      <c r="BD19" s="707"/>
      <c r="BE19" s="707"/>
      <c r="BF19" s="707"/>
      <c r="BG19" s="707"/>
      <c r="BH19" s="707"/>
      <c r="BI19" s="132"/>
      <c r="BJ19" s="132"/>
      <c r="BK19" s="132"/>
      <c r="BL19" s="132"/>
      <c r="BM19" s="132"/>
      <c r="BN19" s="132"/>
      <c r="BO19" s="32"/>
      <c r="BP19" s="53"/>
      <c r="BQ19" s="133"/>
      <c r="BR19" s="133"/>
      <c r="BS19" s="133"/>
      <c r="BT19" s="133"/>
    </row>
    <row r="20" spans="1:81" ht="7.5" customHeight="1">
      <c r="A20" s="23"/>
      <c r="B20" s="99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708" t="str">
        <f>'ATS+DRT'!I46</f>
        <v>بن نافع</v>
      </c>
      <c r="V20" s="708"/>
      <c r="W20" s="708"/>
      <c r="X20" s="708"/>
      <c r="Y20" s="708"/>
      <c r="Z20" s="708"/>
      <c r="AA20" s="708"/>
      <c r="AB20" s="708"/>
      <c r="AC20" s="708"/>
      <c r="AD20" s="708"/>
      <c r="AE20" s="708"/>
      <c r="AF20" s="708"/>
      <c r="AG20" s="708"/>
      <c r="AH20" s="708"/>
      <c r="AI20" s="708"/>
      <c r="AJ20" s="708"/>
      <c r="AK20" s="708"/>
      <c r="AL20" s="708"/>
      <c r="AM20" s="708"/>
      <c r="AN20" s="734" t="s">
        <v>67</v>
      </c>
      <c r="AO20" s="734"/>
      <c r="AP20" s="734"/>
      <c r="AQ20" s="734"/>
      <c r="AR20" s="130"/>
      <c r="AS20" s="131"/>
      <c r="AT20" s="97"/>
      <c r="AU20" s="131"/>
      <c r="AV20" s="131"/>
      <c r="AW20" s="707"/>
      <c r="AX20" s="707"/>
      <c r="AY20" s="707"/>
      <c r="AZ20" s="707"/>
      <c r="BA20" s="707"/>
      <c r="BB20" s="707"/>
      <c r="BC20" s="707"/>
      <c r="BD20" s="707"/>
      <c r="BE20" s="707"/>
      <c r="BF20" s="707"/>
      <c r="BG20" s="707"/>
      <c r="BH20" s="707"/>
      <c r="BI20" s="132"/>
      <c r="BJ20" s="132"/>
      <c r="BK20" s="132"/>
      <c r="BL20" s="132"/>
      <c r="BM20" s="132"/>
      <c r="BN20" s="132"/>
      <c r="BO20" s="32"/>
      <c r="BP20" s="53"/>
      <c r="BQ20" s="133"/>
      <c r="BR20" s="133"/>
      <c r="BS20" s="133"/>
      <c r="BT20" s="133"/>
    </row>
    <row r="21" spans="1:81" ht="7.5" customHeight="1">
      <c r="A21" s="23"/>
      <c r="B21" s="99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28"/>
      <c r="R21" s="128"/>
      <c r="S21" s="128"/>
      <c r="T21" s="128"/>
      <c r="U21" s="708"/>
      <c r="V21" s="708"/>
      <c r="W21" s="708"/>
      <c r="X21" s="708"/>
      <c r="Y21" s="708"/>
      <c r="Z21" s="708"/>
      <c r="AA21" s="708"/>
      <c r="AB21" s="708"/>
      <c r="AC21" s="708"/>
      <c r="AD21" s="708"/>
      <c r="AE21" s="708"/>
      <c r="AF21" s="708"/>
      <c r="AG21" s="708"/>
      <c r="AH21" s="708"/>
      <c r="AI21" s="708"/>
      <c r="AJ21" s="708"/>
      <c r="AK21" s="708"/>
      <c r="AL21" s="708"/>
      <c r="AM21" s="708"/>
      <c r="AN21" s="734"/>
      <c r="AO21" s="734"/>
      <c r="AP21" s="734"/>
      <c r="AQ21" s="734"/>
      <c r="AR21" s="108"/>
      <c r="AS21" s="32"/>
      <c r="AT21" s="97"/>
      <c r="AU21" s="32"/>
      <c r="AV21" s="32"/>
      <c r="AW21" s="707"/>
      <c r="AX21" s="707"/>
      <c r="AY21" s="707"/>
      <c r="AZ21" s="707"/>
      <c r="BA21" s="707"/>
      <c r="BB21" s="707"/>
      <c r="BC21" s="707"/>
      <c r="BD21" s="707"/>
      <c r="BE21" s="707"/>
      <c r="BF21" s="707"/>
      <c r="BG21" s="707"/>
      <c r="BH21" s="707"/>
      <c r="BI21" s="32"/>
      <c r="BJ21" s="32"/>
      <c r="BK21" s="32"/>
      <c r="BL21" s="32"/>
      <c r="BM21" s="32"/>
      <c r="BN21" s="32"/>
      <c r="BO21" s="32"/>
      <c r="BP21" s="53"/>
      <c r="BQ21" s="133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</row>
    <row r="22" spans="1:81" ht="7.5" customHeight="1">
      <c r="A22" s="23"/>
      <c r="B22" s="99"/>
      <c r="C22" s="107"/>
      <c r="U22" s="133"/>
      <c r="V22" s="133"/>
      <c r="W22" s="134"/>
      <c r="X22" s="134"/>
      <c r="Y22" s="134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6"/>
      <c r="AO22" s="136"/>
      <c r="AP22" s="113"/>
      <c r="AQ22" s="113"/>
      <c r="AR22" s="114"/>
      <c r="AS22" s="132"/>
      <c r="AT22" s="97"/>
      <c r="AU22" s="132"/>
      <c r="AV22" s="132"/>
      <c r="AW22" s="707"/>
      <c r="AX22" s="707"/>
      <c r="AY22" s="707"/>
      <c r="AZ22" s="707"/>
      <c r="BA22" s="707"/>
      <c r="BB22" s="707"/>
      <c r="BC22" s="707"/>
      <c r="BD22" s="707"/>
      <c r="BE22" s="707"/>
      <c r="BF22" s="707"/>
      <c r="BG22" s="707"/>
      <c r="BH22" s="707"/>
      <c r="BI22" s="50"/>
      <c r="BJ22" s="132"/>
      <c r="BK22" s="132"/>
      <c r="BL22" s="132"/>
      <c r="BM22" s="50"/>
      <c r="BN22" s="50"/>
      <c r="BO22" s="32"/>
      <c r="BP22" s="53"/>
      <c r="BQ22" s="133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</row>
    <row r="23" spans="1:81" ht="7.5" customHeight="1">
      <c r="A23" s="23"/>
      <c r="B23" s="99"/>
      <c r="C23" s="708" t="str">
        <f>'ATS+DRT'!V49</f>
        <v>ولاية ........  بلدية  ,,,,,,,,,,,,</v>
      </c>
      <c r="D23" s="708"/>
      <c r="E23" s="708"/>
      <c r="F23" s="708"/>
      <c r="G23" s="708"/>
      <c r="H23" s="708"/>
      <c r="I23" s="708"/>
      <c r="J23" s="708"/>
      <c r="K23" s="708"/>
      <c r="L23" s="708"/>
      <c r="M23" s="708"/>
      <c r="N23" s="708"/>
      <c r="O23" s="708"/>
      <c r="P23" s="708"/>
      <c r="Q23" s="708"/>
      <c r="R23" s="708"/>
      <c r="S23" s="708"/>
      <c r="T23" s="708"/>
      <c r="U23" s="708"/>
      <c r="V23" s="708"/>
      <c r="W23" s="708"/>
      <c r="X23" s="437" t="s">
        <v>161</v>
      </c>
      <c r="Y23" s="437"/>
      <c r="Z23" s="137"/>
      <c r="AA23" s="736">
        <f>'ATS+DRT'!AX49</f>
        <v>43117</v>
      </c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8"/>
      <c r="AM23" s="734" t="s">
        <v>162</v>
      </c>
      <c r="AN23" s="734"/>
      <c r="AO23" s="734"/>
      <c r="AP23" s="734"/>
      <c r="AQ23" s="734"/>
      <c r="AR23" s="114"/>
      <c r="AS23" s="132"/>
      <c r="AT23" s="97"/>
      <c r="AU23" s="132"/>
      <c r="AV23" s="132"/>
      <c r="AW23" s="707"/>
      <c r="AX23" s="707"/>
      <c r="AY23" s="707"/>
      <c r="AZ23" s="707"/>
      <c r="BA23" s="707"/>
      <c r="BB23" s="707"/>
      <c r="BC23" s="707"/>
      <c r="BD23" s="707"/>
      <c r="BE23" s="707"/>
      <c r="BF23" s="707"/>
      <c r="BG23" s="707"/>
      <c r="BH23" s="707"/>
      <c r="BI23" s="50"/>
      <c r="BJ23" s="132"/>
      <c r="BK23" s="132"/>
      <c r="BL23" s="132"/>
      <c r="BM23" s="50"/>
      <c r="BN23" s="50"/>
      <c r="BO23" s="32"/>
      <c r="BP23" s="53"/>
      <c r="BQ23" s="133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</row>
    <row r="24" spans="1:81" ht="7.5" customHeight="1">
      <c r="A24" s="23"/>
      <c r="B24" s="99"/>
      <c r="C24" s="735"/>
      <c r="D24" s="735"/>
      <c r="E24" s="735"/>
      <c r="F24" s="735"/>
      <c r="G24" s="735"/>
      <c r="H24" s="735"/>
      <c r="I24" s="735"/>
      <c r="J24" s="735"/>
      <c r="K24" s="735"/>
      <c r="L24" s="735"/>
      <c r="M24" s="735"/>
      <c r="N24" s="735"/>
      <c r="O24" s="735"/>
      <c r="P24" s="735"/>
      <c r="Q24" s="735"/>
      <c r="R24" s="735"/>
      <c r="S24" s="735"/>
      <c r="T24" s="735"/>
      <c r="U24" s="735"/>
      <c r="V24" s="735"/>
      <c r="W24" s="735"/>
      <c r="X24" s="437"/>
      <c r="Y24" s="437"/>
      <c r="Z24" s="108"/>
      <c r="AA24" s="739"/>
      <c r="AB24" s="740"/>
      <c r="AC24" s="740"/>
      <c r="AD24" s="740"/>
      <c r="AE24" s="740"/>
      <c r="AF24" s="740"/>
      <c r="AG24" s="740"/>
      <c r="AH24" s="740"/>
      <c r="AI24" s="740"/>
      <c r="AJ24" s="740"/>
      <c r="AK24" s="740"/>
      <c r="AL24" s="741"/>
      <c r="AM24" s="734"/>
      <c r="AN24" s="734"/>
      <c r="AO24" s="734"/>
      <c r="AP24" s="734"/>
      <c r="AQ24" s="734"/>
      <c r="AR24" s="108"/>
      <c r="AS24" s="32"/>
      <c r="AT24" s="97"/>
      <c r="AU24" s="32"/>
      <c r="AV24" s="32"/>
      <c r="AW24" s="707"/>
      <c r="AX24" s="707"/>
      <c r="AY24" s="707"/>
      <c r="AZ24" s="707"/>
      <c r="BA24" s="707"/>
      <c r="BB24" s="707"/>
      <c r="BC24" s="707"/>
      <c r="BD24" s="707"/>
      <c r="BE24" s="707"/>
      <c r="BF24" s="707"/>
      <c r="BG24" s="707"/>
      <c r="BH24" s="707"/>
      <c r="BI24" s="50"/>
      <c r="BJ24" s="50"/>
      <c r="BK24" s="50"/>
      <c r="BL24" s="50"/>
      <c r="BM24" s="50"/>
      <c r="BN24" s="50"/>
      <c r="BO24" s="32"/>
      <c r="BP24" s="53"/>
      <c r="BQ24" s="133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</row>
    <row r="25" spans="1:81" ht="3" customHeight="1">
      <c r="A25" s="23"/>
      <c r="B25" s="99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40"/>
      <c r="AS25" s="141"/>
      <c r="AT25" s="97"/>
      <c r="AU25" s="141"/>
      <c r="AV25" s="141"/>
      <c r="AW25" s="707"/>
      <c r="AX25" s="707"/>
      <c r="AY25" s="707"/>
      <c r="AZ25" s="707"/>
      <c r="BA25" s="707"/>
      <c r="BB25" s="707"/>
      <c r="BC25" s="707"/>
      <c r="BD25" s="707"/>
      <c r="BE25" s="707"/>
      <c r="BF25" s="707"/>
      <c r="BG25" s="707"/>
      <c r="BH25" s="707"/>
      <c r="BI25" s="132"/>
      <c r="BJ25" s="132"/>
      <c r="BK25" s="132"/>
      <c r="BL25" s="132"/>
      <c r="BM25" s="132"/>
      <c r="BN25" s="132"/>
      <c r="BO25" s="32"/>
      <c r="BP25" s="53"/>
      <c r="BQ25" s="133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</row>
    <row r="26" spans="1:81" ht="7.5" customHeight="1">
      <c r="A26" s="23"/>
      <c r="B26" s="99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40"/>
      <c r="AS26" s="141"/>
      <c r="AT26" s="97"/>
      <c r="AU26" s="141"/>
      <c r="AV26" s="141"/>
      <c r="AW26" s="707"/>
      <c r="AX26" s="707"/>
      <c r="AY26" s="707"/>
      <c r="AZ26" s="707"/>
      <c r="BA26" s="707"/>
      <c r="BB26" s="707"/>
      <c r="BC26" s="707"/>
      <c r="BD26" s="707"/>
      <c r="BE26" s="707"/>
      <c r="BF26" s="707"/>
      <c r="BG26" s="707"/>
      <c r="BH26" s="707"/>
      <c r="BI26" s="132"/>
      <c r="BJ26" s="132"/>
      <c r="BK26" s="132"/>
      <c r="BL26" s="132"/>
      <c r="BM26" s="132"/>
      <c r="BN26" s="132"/>
      <c r="BO26" s="32"/>
      <c r="BP26" s="53"/>
      <c r="BQ26" s="133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</row>
    <row r="27" spans="1:81" ht="6.75" customHeight="1">
      <c r="A27" s="23"/>
      <c r="B27" s="99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499">
        <f>YEAR('ATS+DRT'!CG15)</f>
        <v>2019</v>
      </c>
      <c r="Q27" s="500"/>
      <c r="R27" s="500"/>
      <c r="S27" s="730"/>
      <c r="T27" s="520">
        <f>MONTH('ATS+DRT'!CG15)</f>
        <v>3</v>
      </c>
      <c r="U27" s="503"/>
      <c r="V27" s="503"/>
      <c r="W27" s="522"/>
      <c r="X27" s="520">
        <f>DAY('ATS+DRT'!CG15)</f>
        <v>5</v>
      </c>
      <c r="Y27" s="503"/>
      <c r="Z27" s="503"/>
      <c r="AA27" s="503"/>
      <c r="AB27" s="522"/>
      <c r="AD27" s="705" t="s">
        <v>163</v>
      </c>
      <c r="AE27" s="705"/>
      <c r="AF27" s="705"/>
      <c r="AG27" s="705"/>
      <c r="AH27" s="705"/>
      <c r="AI27" s="705"/>
      <c r="AJ27" s="705"/>
      <c r="AK27" s="705"/>
      <c r="AL27" s="705"/>
      <c r="AM27" s="705"/>
      <c r="AN27" s="705"/>
      <c r="AO27" s="142"/>
      <c r="AP27" s="142"/>
      <c r="AR27" s="108"/>
      <c r="AS27" s="32"/>
      <c r="AT27" s="97"/>
      <c r="AU27" s="32"/>
      <c r="AV27" s="32"/>
      <c r="AW27" s="707"/>
      <c r="AX27" s="707"/>
      <c r="AY27" s="707"/>
      <c r="AZ27" s="707"/>
      <c r="BA27" s="707"/>
      <c r="BB27" s="707"/>
      <c r="BC27" s="707"/>
      <c r="BD27" s="707"/>
      <c r="BE27" s="707"/>
      <c r="BF27" s="707"/>
      <c r="BG27" s="707"/>
      <c r="BH27" s="707"/>
      <c r="BI27" s="50"/>
      <c r="BJ27" s="50"/>
      <c r="BK27" s="50"/>
      <c r="BL27" s="50"/>
      <c r="BM27" s="50"/>
      <c r="BN27" s="50"/>
      <c r="BO27" s="32"/>
      <c r="BP27" s="53"/>
      <c r="BQ27" s="133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</row>
    <row r="28" spans="1:81" ht="7.5" customHeight="1">
      <c r="A28" s="23"/>
      <c r="B28" s="99"/>
      <c r="C28" s="107"/>
      <c r="D28" s="111"/>
      <c r="E28" s="111"/>
      <c r="F28" s="111"/>
      <c r="G28" s="111"/>
      <c r="H28" s="111"/>
      <c r="I28" s="111"/>
      <c r="J28" s="138"/>
      <c r="K28" s="138"/>
      <c r="L28" s="138"/>
      <c r="M28" s="138"/>
      <c r="N28" s="138"/>
      <c r="O28" s="138"/>
      <c r="P28" s="501"/>
      <c r="Q28" s="502"/>
      <c r="R28" s="502"/>
      <c r="S28" s="731"/>
      <c r="T28" s="732"/>
      <c r="U28" s="523"/>
      <c r="V28" s="523"/>
      <c r="W28" s="524"/>
      <c r="X28" s="732"/>
      <c r="Y28" s="523"/>
      <c r="Z28" s="523"/>
      <c r="AA28" s="523"/>
      <c r="AB28" s="524"/>
      <c r="AD28" s="705"/>
      <c r="AE28" s="705"/>
      <c r="AF28" s="705"/>
      <c r="AG28" s="705"/>
      <c r="AH28" s="705"/>
      <c r="AI28" s="705"/>
      <c r="AJ28" s="705"/>
      <c r="AK28" s="705"/>
      <c r="AL28" s="705"/>
      <c r="AM28" s="705"/>
      <c r="AN28" s="705"/>
      <c r="AO28" s="142"/>
      <c r="AP28" s="142"/>
      <c r="AQ28" s="142"/>
      <c r="AR28" s="143"/>
      <c r="AS28" s="144"/>
      <c r="AT28" s="97"/>
      <c r="AU28" s="144"/>
      <c r="AV28" s="144"/>
      <c r="AW28" s="707"/>
      <c r="AX28" s="707"/>
      <c r="AY28" s="707"/>
      <c r="AZ28" s="707"/>
      <c r="BA28" s="707"/>
      <c r="BB28" s="707"/>
      <c r="BC28" s="707"/>
      <c r="BD28" s="707"/>
      <c r="BE28" s="707"/>
      <c r="BF28" s="707"/>
      <c r="BG28" s="707"/>
      <c r="BH28" s="707"/>
      <c r="BI28" s="144"/>
      <c r="BJ28" s="132"/>
      <c r="BK28" s="132"/>
      <c r="BL28" s="132"/>
      <c r="BM28" s="132"/>
      <c r="BN28" s="132"/>
      <c r="BO28" s="32"/>
      <c r="BP28" s="53"/>
      <c r="BQ28" s="133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</row>
    <row r="29" spans="1:81" ht="7.5" customHeight="1">
      <c r="A29" s="23"/>
      <c r="B29" s="99"/>
      <c r="C29" s="107"/>
      <c r="D29" s="111"/>
      <c r="E29" s="111"/>
      <c r="F29" s="111"/>
      <c r="G29" s="111"/>
      <c r="H29" s="111"/>
      <c r="I29" s="111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07"/>
      <c r="AB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38"/>
      <c r="AR29" s="143"/>
      <c r="AS29" s="144"/>
      <c r="AT29" s="97"/>
      <c r="AU29" s="144"/>
      <c r="AV29" s="144"/>
      <c r="AW29" s="707"/>
      <c r="AX29" s="707"/>
      <c r="AY29" s="707"/>
      <c r="AZ29" s="707"/>
      <c r="BA29" s="707"/>
      <c r="BB29" s="707"/>
      <c r="BC29" s="707"/>
      <c r="BD29" s="707"/>
      <c r="BE29" s="707"/>
      <c r="BF29" s="707"/>
      <c r="BG29" s="707"/>
      <c r="BH29" s="707"/>
      <c r="BI29" s="144"/>
      <c r="BJ29" s="132"/>
      <c r="BK29" s="132"/>
      <c r="BL29" s="132"/>
      <c r="BM29" s="132"/>
      <c r="BN29" s="132"/>
      <c r="BO29" s="32"/>
      <c r="BP29" s="53"/>
      <c r="BQ29" s="133"/>
      <c r="BR29" s="133"/>
      <c r="BS29" s="133"/>
      <c r="BT29" s="133"/>
      <c r="BY29" s="145"/>
    </row>
    <row r="30" spans="1:81" ht="9" customHeight="1">
      <c r="A30" s="23"/>
      <c r="B30" s="99"/>
      <c r="C30" s="107"/>
      <c r="D30" s="146"/>
      <c r="E30" s="146"/>
      <c r="F30" s="146"/>
      <c r="G30" s="146"/>
      <c r="H30" s="146"/>
      <c r="I30" s="146"/>
      <c r="J30" s="107"/>
      <c r="K30" s="107"/>
      <c r="L30" s="107"/>
      <c r="M30" s="107"/>
      <c r="N30" s="107"/>
      <c r="O30" s="107"/>
      <c r="P30" s="499">
        <f>YEAR('ATS+DRT'!CD17)</f>
        <v>2019</v>
      </c>
      <c r="Q30" s="500"/>
      <c r="R30" s="500"/>
      <c r="S30" s="730"/>
      <c r="T30" s="520">
        <f>MONTH('ATS+DRT'!CD17)</f>
        <v>3</v>
      </c>
      <c r="U30" s="503"/>
      <c r="V30" s="503"/>
      <c r="W30" s="522"/>
      <c r="X30" s="520">
        <f>DAY('ATS+DRT'!CD17)</f>
        <v>21</v>
      </c>
      <c r="Y30" s="503"/>
      <c r="Z30" s="503"/>
      <c r="AA30" s="503"/>
      <c r="AB30" s="522"/>
      <c r="AD30" s="705" t="s">
        <v>164</v>
      </c>
      <c r="AE30" s="705"/>
      <c r="AF30" s="705"/>
      <c r="AG30" s="705"/>
      <c r="AH30" s="705"/>
      <c r="AI30" s="705"/>
      <c r="AJ30" s="705"/>
      <c r="AK30" s="705"/>
      <c r="AL30" s="705"/>
      <c r="AM30" s="705"/>
      <c r="AN30" s="705"/>
      <c r="AO30" s="142"/>
      <c r="AP30" s="729" t="s">
        <v>165</v>
      </c>
      <c r="AQ30" s="706"/>
      <c r="AR30" s="108"/>
      <c r="AS30" s="32"/>
      <c r="AT30" s="97"/>
      <c r="AU30" s="32"/>
      <c r="AV30" s="32"/>
      <c r="AW30" s="707"/>
      <c r="AX30" s="707"/>
      <c r="AY30" s="707"/>
      <c r="AZ30" s="707"/>
      <c r="BA30" s="707"/>
      <c r="BB30" s="707"/>
      <c r="BC30" s="707"/>
      <c r="BD30" s="707"/>
      <c r="BE30" s="707"/>
      <c r="BF30" s="707"/>
      <c r="BG30" s="707"/>
      <c r="BH30" s="707"/>
      <c r="BI30" s="32"/>
      <c r="BJ30" s="32"/>
      <c r="BK30" s="32"/>
      <c r="BL30" s="32"/>
      <c r="BM30" s="32"/>
      <c r="BN30" s="32"/>
      <c r="BO30" s="32"/>
      <c r="BP30" s="53"/>
      <c r="BQ30" s="133"/>
      <c r="BR30" s="133"/>
      <c r="BS30" s="133"/>
      <c r="BT30" s="133"/>
    </row>
    <row r="31" spans="1:81" ht="7.5" customHeight="1">
      <c r="A31" s="23"/>
      <c r="B31" s="99"/>
      <c r="C31" s="107"/>
      <c r="D31" s="115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501"/>
      <c r="Q31" s="502"/>
      <c r="R31" s="502"/>
      <c r="S31" s="731"/>
      <c r="T31" s="732"/>
      <c r="U31" s="523"/>
      <c r="V31" s="523"/>
      <c r="W31" s="524"/>
      <c r="X31" s="732"/>
      <c r="Y31" s="523"/>
      <c r="Z31" s="523"/>
      <c r="AA31" s="523"/>
      <c r="AB31" s="524"/>
      <c r="AD31" s="705"/>
      <c r="AE31" s="705"/>
      <c r="AF31" s="705"/>
      <c r="AG31" s="705"/>
      <c r="AH31" s="705"/>
      <c r="AI31" s="705"/>
      <c r="AJ31" s="705"/>
      <c r="AK31" s="705"/>
      <c r="AL31" s="705"/>
      <c r="AM31" s="705"/>
      <c r="AN31" s="705"/>
      <c r="AO31" s="142"/>
      <c r="AP31" s="706"/>
      <c r="AQ31" s="706"/>
      <c r="AR31" s="116"/>
      <c r="AS31" s="147"/>
      <c r="AT31" s="97"/>
      <c r="AU31" s="147"/>
      <c r="AV31" s="147"/>
      <c r="AW31" s="707"/>
      <c r="AX31" s="707"/>
      <c r="AY31" s="707"/>
      <c r="AZ31" s="707"/>
      <c r="BA31" s="707"/>
      <c r="BB31" s="707"/>
      <c r="BC31" s="707"/>
      <c r="BD31" s="707"/>
      <c r="BE31" s="707"/>
      <c r="BF31" s="707"/>
      <c r="BG31" s="707"/>
      <c r="BH31" s="707"/>
      <c r="BI31" s="147"/>
      <c r="BJ31" s="147"/>
      <c r="BK31" s="147"/>
      <c r="BL31" s="147"/>
      <c r="BM31" s="147"/>
      <c r="BN31" s="32"/>
      <c r="BO31" s="32"/>
      <c r="BP31" s="53"/>
      <c r="BQ31" s="133"/>
      <c r="BR31" s="133"/>
      <c r="BS31" s="133"/>
      <c r="BT31" s="133"/>
    </row>
    <row r="32" spans="1:81" ht="7.5" customHeight="1">
      <c r="A32" s="23"/>
      <c r="B32" s="99"/>
      <c r="C32" s="107"/>
      <c r="D32" s="115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6"/>
      <c r="AS32" s="147"/>
      <c r="AT32" s="97"/>
      <c r="AU32" s="147"/>
      <c r="AV32" s="147"/>
      <c r="AW32" s="707"/>
      <c r="AX32" s="707"/>
      <c r="AY32" s="707"/>
      <c r="AZ32" s="707"/>
      <c r="BA32" s="707"/>
      <c r="BB32" s="707"/>
      <c r="BC32" s="707"/>
      <c r="BD32" s="707"/>
      <c r="BE32" s="707"/>
      <c r="BF32" s="707"/>
      <c r="BG32" s="707"/>
      <c r="BH32" s="707"/>
      <c r="BI32" s="147"/>
      <c r="BJ32" s="147"/>
      <c r="BK32" s="147"/>
      <c r="BL32" s="147"/>
      <c r="BM32" s="147"/>
      <c r="BN32" s="32"/>
      <c r="BO32" s="32"/>
      <c r="BP32" s="53"/>
      <c r="BQ32" s="133"/>
      <c r="BR32" s="133"/>
      <c r="BS32" s="133"/>
      <c r="BT32" s="133"/>
    </row>
    <row r="33" spans="1:72" ht="6" customHeight="1">
      <c r="A33" s="23"/>
      <c r="B33" s="99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499"/>
      <c r="Q33" s="500"/>
      <c r="R33" s="500"/>
      <c r="S33" s="730"/>
      <c r="T33" s="520"/>
      <c r="U33" s="503"/>
      <c r="V33" s="503"/>
      <c r="W33" s="522"/>
      <c r="X33" s="520"/>
      <c r="Y33" s="503"/>
      <c r="Z33" s="503"/>
      <c r="AA33" s="503"/>
      <c r="AB33" s="522"/>
      <c r="AD33" s="733" t="s">
        <v>166</v>
      </c>
      <c r="AE33" s="733"/>
      <c r="AF33" s="733"/>
      <c r="AG33" s="733"/>
      <c r="AH33" s="733"/>
      <c r="AI33" s="733"/>
      <c r="AJ33" s="733"/>
      <c r="AK33" s="733"/>
      <c r="AL33" s="733"/>
      <c r="AM33" s="733"/>
      <c r="AN33" s="733"/>
      <c r="AO33" s="142"/>
      <c r="AP33" s="142"/>
      <c r="AR33" s="108"/>
      <c r="AS33" s="32"/>
      <c r="AT33" s="97"/>
      <c r="AU33" s="32"/>
      <c r="AV33" s="32"/>
      <c r="AW33" s="707"/>
      <c r="AX33" s="707"/>
      <c r="AY33" s="707"/>
      <c r="AZ33" s="707"/>
      <c r="BA33" s="707"/>
      <c r="BB33" s="707"/>
      <c r="BC33" s="707"/>
      <c r="BD33" s="707"/>
      <c r="BE33" s="707"/>
      <c r="BF33" s="707"/>
      <c r="BG33" s="707"/>
      <c r="BH33" s="707"/>
      <c r="BI33" s="32"/>
      <c r="BJ33" s="32"/>
      <c r="BK33" s="32"/>
      <c r="BL33" s="32"/>
      <c r="BM33" s="32"/>
      <c r="BN33" s="32"/>
      <c r="BO33" s="32"/>
      <c r="BP33" s="53"/>
      <c r="BQ33" s="133"/>
      <c r="BR33" s="133"/>
      <c r="BS33" s="133"/>
      <c r="BT33" s="133"/>
    </row>
    <row r="34" spans="1:72" ht="7.5" customHeight="1">
      <c r="A34" s="23"/>
      <c r="B34" s="99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501"/>
      <c r="Q34" s="502"/>
      <c r="R34" s="502"/>
      <c r="S34" s="731"/>
      <c r="T34" s="732"/>
      <c r="U34" s="523"/>
      <c r="V34" s="523"/>
      <c r="W34" s="524"/>
      <c r="X34" s="732"/>
      <c r="Y34" s="523"/>
      <c r="Z34" s="523"/>
      <c r="AA34" s="523"/>
      <c r="AB34" s="524"/>
      <c r="AD34" s="733"/>
      <c r="AE34" s="733"/>
      <c r="AF34" s="733"/>
      <c r="AG34" s="733"/>
      <c r="AH34" s="733"/>
      <c r="AI34" s="733"/>
      <c r="AJ34" s="733"/>
      <c r="AK34" s="733"/>
      <c r="AL34" s="733"/>
      <c r="AM34" s="733"/>
      <c r="AN34" s="733"/>
      <c r="AO34" s="142"/>
      <c r="AP34" s="142"/>
      <c r="AQ34" s="142"/>
      <c r="AR34" s="108"/>
      <c r="AS34" s="32"/>
      <c r="AT34" s="97"/>
      <c r="AU34" s="32"/>
      <c r="AV34" s="32"/>
      <c r="AW34" s="707"/>
      <c r="AX34" s="707"/>
      <c r="AY34" s="707"/>
      <c r="AZ34" s="707"/>
      <c r="BA34" s="707"/>
      <c r="BB34" s="707"/>
      <c r="BC34" s="707"/>
      <c r="BD34" s="707"/>
      <c r="BE34" s="707"/>
      <c r="BF34" s="707"/>
      <c r="BG34" s="707"/>
      <c r="BH34" s="707"/>
      <c r="BI34" s="32"/>
      <c r="BJ34" s="32"/>
      <c r="BK34" s="32"/>
      <c r="BL34" s="32"/>
      <c r="BM34" s="32"/>
      <c r="BN34" s="32"/>
      <c r="BO34" s="32"/>
      <c r="BP34" s="53"/>
      <c r="BQ34" s="133"/>
      <c r="BR34" s="133"/>
      <c r="BS34" s="133"/>
      <c r="BT34" s="133"/>
    </row>
    <row r="35" spans="1:72" ht="7.5" customHeight="1">
      <c r="A35" s="23"/>
      <c r="B35" s="99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2"/>
      <c r="AS35" s="123"/>
      <c r="AT35" s="97"/>
      <c r="AU35" s="123"/>
      <c r="AV35" s="123"/>
      <c r="AW35" s="707"/>
      <c r="AX35" s="707"/>
      <c r="AY35" s="707"/>
      <c r="AZ35" s="707"/>
      <c r="BA35" s="707"/>
      <c r="BB35" s="707"/>
      <c r="BC35" s="707"/>
      <c r="BD35" s="707"/>
      <c r="BE35" s="707"/>
      <c r="BF35" s="707"/>
      <c r="BG35" s="707"/>
      <c r="BH35" s="707"/>
      <c r="BI35" s="123"/>
      <c r="BJ35" s="123"/>
      <c r="BK35" s="123"/>
      <c r="BL35" s="123"/>
      <c r="BM35" s="123"/>
      <c r="BN35" s="123"/>
      <c r="BO35" s="123"/>
      <c r="BP35" s="53"/>
      <c r="BQ35" s="133"/>
      <c r="BR35" s="133"/>
      <c r="BS35" s="133"/>
      <c r="BT35" s="133"/>
    </row>
    <row r="36" spans="1:72" ht="7.5" customHeight="1">
      <c r="A36" s="23"/>
      <c r="B36" s="99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2"/>
      <c r="AS36" s="123"/>
      <c r="AT36" s="97"/>
      <c r="AU36" s="123"/>
      <c r="AV36" s="123"/>
      <c r="AW36" s="707"/>
      <c r="AX36" s="707"/>
      <c r="AY36" s="707"/>
      <c r="AZ36" s="707"/>
      <c r="BA36" s="707"/>
      <c r="BB36" s="707"/>
      <c r="BC36" s="707"/>
      <c r="BD36" s="707"/>
      <c r="BE36" s="707"/>
      <c r="BF36" s="707"/>
      <c r="BG36" s="707"/>
      <c r="BH36" s="707"/>
      <c r="BI36" s="123"/>
      <c r="BJ36" s="123"/>
      <c r="BK36" s="123"/>
      <c r="BL36" s="123"/>
      <c r="BM36" s="123"/>
      <c r="BN36" s="123"/>
      <c r="BO36" s="123"/>
      <c r="BP36" s="53"/>
      <c r="BQ36" s="133"/>
      <c r="BR36" s="133"/>
      <c r="BS36" s="133"/>
      <c r="BT36" s="133"/>
    </row>
    <row r="37" spans="1:72" ht="7.5" customHeight="1">
      <c r="A37" s="23"/>
      <c r="B37" s="99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3"/>
      <c r="Z37" s="103"/>
      <c r="AA37" s="103"/>
      <c r="AB37" s="103"/>
      <c r="AC37" s="103"/>
      <c r="AD37" s="705" t="s">
        <v>167</v>
      </c>
      <c r="AE37" s="705"/>
      <c r="AF37" s="705"/>
      <c r="AG37" s="705"/>
      <c r="AH37" s="705"/>
      <c r="AI37" s="705"/>
      <c r="AJ37" s="705"/>
      <c r="AK37" s="705"/>
      <c r="AL37" s="705"/>
      <c r="AM37" s="705"/>
      <c r="AN37" s="705"/>
      <c r="AO37" s="705"/>
      <c r="AP37" s="705"/>
      <c r="AQ37" s="103"/>
      <c r="AR37" s="149"/>
      <c r="AS37" s="150"/>
      <c r="AT37" s="97"/>
      <c r="AU37" s="32"/>
      <c r="AV37" s="32"/>
      <c r="AW37" s="707"/>
      <c r="AX37" s="707"/>
      <c r="AY37" s="707"/>
      <c r="AZ37" s="707"/>
      <c r="BA37" s="707"/>
      <c r="BB37" s="707"/>
      <c r="BC37" s="707"/>
      <c r="BD37" s="707"/>
      <c r="BE37" s="707"/>
      <c r="BF37" s="707"/>
      <c r="BG37" s="707"/>
      <c r="BH37" s="707"/>
      <c r="BI37" s="32"/>
      <c r="BJ37" s="32"/>
      <c r="BK37" s="32"/>
      <c r="BL37" s="32"/>
      <c r="BM37" s="32"/>
      <c r="BN37" s="32"/>
      <c r="BO37" s="32"/>
      <c r="BP37" s="53"/>
      <c r="BQ37" s="133"/>
      <c r="BR37" s="133"/>
      <c r="BS37" s="133"/>
      <c r="BT37" s="133"/>
    </row>
    <row r="38" spans="1:72" ht="7.5" customHeight="1">
      <c r="A38" s="23"/>
      <c r="B38" s="99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3"/>
      <c r="Z38" s="103"/>
      <c r="AA38" s="103"/>
      <c r="AB38" s="103"/>
      <c r="AC38" s="103"/>
      <c r="AD38" s="705"/>
      <c r="AE38" s="705"/>
      <c r="AF38" s="705"/>
      <c r="AG38" s="705"/>
      <c r="AH38" s="705"/>
      <c r="AI38" s="705"/>
      <c r="AJ38" s="705"/>
      <c r="AK38" s="705"/>
      <c r="AL38" s="705"/>
      <c r="AM38" s="705"/>
      <c r="AN38" s="705"/>
      <c r="AO38" s="705"/>
      <c r="AP38" s="705"/>
      <c r="AQ38" s="103"/>
      <c r="AR38" s="149"/>
      <c r="AS38" s="150"/>
      <c r="AT38" s="97"/>
      <c r="AU38" s="32"/>
      <c r="AV38" s="32"/>
      <c r="AW38" s="707"/>
      <c r="AX38" s="707"/>
      <c r="AY38" s="707"/>
      <c r="AZ38" s="707"/>
      <c r="BA38" s="707"/>
      <c r="BB38" s="707"/>
      <c r="BC38" s="707"/>
      <c r="BD38" s="707"/>
      <c r="BE38" s="707"/>
      <c r="BF38" s="707"/>
      <c r="BG38" s="707"/>
      <c r="BH38" s="707"/>
      <c r="BI38" s="32"/>
      <c r="BJ38" s="32"/>
      <c r="BK38" s="32"/>
      <c r="BL38" s="32"/>
      <c r="BM38" s="32"/>
      <c r="BN38" s="32"/>
      <c r="BO38" s="32"/>
      <c r="BP38" s="53"/>
      <c r="BQ38" s="133"/>
      <c r="BR38" s="133"/>
      <c r="BS38" s="133"/>
      <c r="BT38" s="133"/>
    </row>
    <row r="39" spans="1:72" ht="3.75" customHeight="1">
      <c r="A39" s="23"/>
      <c r="B39" s="99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8"/>
      <c r="AS39" s="32"/>
      <c r="AT39" s="97"/>
      <c r="AU39" s="32"/>
      <c r="AV39" s="32"/>
      <c r="AW39" s="707"/>
      <c r="AX39" s="707"/>
      <c r="AY39" s="707"/>
      <c r="AZ39" s="707"/>
      <c r="BA39" s="707"/>
      <c r="BB39" s="707"/>
      <c r="BC39" s="707"/>
      <c r="BD39" s="707"/>
      <c r="BE39" s="707"/>
      <c r="BF39" s="707"/>
      <c r="BG39" s="707"/>
      <c r="BH39" s="707"/>
      <c r="BI39" s="32"/>
      <c r="BJ39" s="32"/>
      <c r="BK39" s="32"/>
      <c r="BL39" s="32"/>
      <c r="BM39" s="32"/>
      <c r="BN39" s="32"/>
      <c r="BO39" s="32"/>
      <c r="BP39" s="53"/>
      <c r="BQ39" s="133"/>
      <c r="BR39" s="133"/>
      <c r="BS39" s="133"/>
      <c r="BT39" s="133"/>
    </row>
    <row r="40" spans="1:72" ht="7.5" customHeight="1">
      <c r="A40" s="23"/>
      <c r="B40" s="99"/>
      <c r="C40" s="107"/>
      <c r="D40" s="111"/>
      <c r="E40" s="111"/>
      <c r="F40" s="111"/>
      <c r="G40" s="11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2"/>
      <c r="AS40" s="153"/>
      <c r="AT40" s="97"/>
      <c r="AU40" s="153"/>
      <c r="AV40" s="153"/>
      <c r="AW40" s="707"/>
      <c r="AX40" s="707"/>
      <c r="AY40" s="707"/>
      <c r="AZ40" s="707"/>
      <c r="BA40" s="707"/>
      <c r="BB40" s="707"/>
      <c r="BC40" s="707"/>
      <c r="BD40" s="707"/>
      <c r="BE40" s="707"/>
      <c r="BF40" s="707"/>
      <c r="BG40" s="707"/>
      <c r="BH40" s="707"/>
      <c r="BI40" s="153"/>
      <c r="BJ40" s="153"/>
      <c r="BK40" s="132"/>
      <c r="BL40" s="132"/>
      <c r="BM40" s="132"/>
      <c r="BN40" s="132"/>
      <c r="BO40" s="32"/>
      <c r="BP40" s="53"/>
      <c r="BQ40" s="133"/>
      <c r="BR40" s="133"/>
      <c r="BS40" s="133"/>
      <c r="BT40" s="133"/>
    </row>
    <row r="41" spans="1:72" ht="7.5" customHeight="1">
      <c r="A41" s="23"/>
      <c r="B41" s="99"/>
      <c r="C41" s="107"/>
      <c r="D41" s="111"/>
      <c r="E41" s="705" t="s">
        <v>168</v>
      </c>
      <c r="F41" s="705"/>
      <c r="G41" s="705"/>
      <c r="H41" s="705"/>
      <c r="I41" s="705"/>
      <c r="J41" s="705"/>
      <c r="K41" s="705"/>
      <c r="L41" s="705"/>
      <c r="M41" s="705"/>
      <c r="N41" s="705"/>
      <c r="O41" s="705"/>
      <c r="P41" s="705"/>
      <c r="Q41" s="705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2"/>
      <c r="AS41" s="153"/>
      <c r="AT41" s="97"/>
      <c r="AU41" s="153"/>
      <c r="AV41" s="153"/>
      <c r="AW41" s="707"/>
      <c r="AX41" s="707"/>
      <c r="AY41" s="707"/>
      <c r="AZ41" s="707"/>
      <c r="BA41" s="707"/>
      <c r="BB41" s="707"/>
      <c r="BC41" s="707"/>
      <c r="BD41" s="707"/>
      <c r="BE41" s="707"/>
      <c r="BF41" s="707"/>
      <c r="BG41" s="707"/>
      <c r="BH41" s="707"/>
      <c r="BI41" s="153"/>
      <c r="BJ41" s="153"/>
      <c r="BK41" s="132"/>
      <c r="BL41" s="132"/>
      <c r="BM41" s="132"/>
      <c r="BN41" s="132"/>
      <c r="BO41" s="32"/>
      <c r="BP41" s="53"/>
      <c r="BQ41" s="133"/>
      <c r="BR41" s="133"/>
      <c r="BS41" s="133"/>
      <c r="BT41" s="133"/>
    </row>
    <row r="42" spans="1:72" ht="7.5" customHeight="1">
      <c r="A42" s="23"/>
      <c r="B42" s="99"/>
      <c r="C42" s="107"/>
      <c r="D42" s="154"/>
      <c r="E42" s="705"/>
      <c r="F42" s="705"/>
      <c r="G42" s="705"/>
      <c r="H42" s="705"/>
      <c r="I42" s="705"/>
      <c r="J42" s="705"/>
      <c r="K42" s="705"/>
      <c r="L42" s="705"/>
      <c r="M42" s="705"/>
      <c r="N42" s="705"/>
      <c r="O42" s="705"/>
      <c r="P42" s="705"/>
      <c r="Q42" s="705"/>
      <c r="R42" s="107"/>
      <c r="S42" s="107"/>
      <c r="T42" s="107"/>
      <c r="U42" s="107"/>
      <c r="V42" s="107"/>
      <c r="W42" s="107"/>
      <c r="X42" s="107"/>
      <c r="Y42" s="107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8"/>
      <c r="AS42" s="32"/>
      <c r="AT42" s="97"/>
      <c r="AU42" s="32"/>
      <c r="AV42" s="32"/>
      <c r="AW42" s="707"/>
      <c r="AX42" s="707"/>
      <c r="AY42" s="707"/>
      <c r="AZ42" s="707"/>
      <c r="BA42" s="707"/>
      <c r="BB42" s="707"/>
      <c r="BC42" s="707"/>
      <c r="BD42" s="707"/>
      <c r="BE42" s="707"/>
      <c r="BF42" s="707"/>
      <c r="BG42" s="707"/>
      <c r="BH42" s="707"/>
      <c r="BI42" s="32"/>
      <c r="BJ42" s="32"/>
      <c r="BK42" s="32"/>
      <c r="BL42" s="32"/>
      <c r="BM42" s="32"/>
      <c r="BN42" s="32"/>
      <c r="BO42" s="32"/>
      <c r="BP42" s="53"/>
      <c r="BQ42" s="133"/>
      <c r="BR42" s="133"/>
      <c r="BS42" s="133"/>
      <c r="BT42" s="133"/>
    </row>
    <row r="43" spans="1:72" ht="7.5" customHeight="1">
      <c r="A43" s="23"/>
      <c r="B43" s="99"/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6"/>
      <c r="O43" s="156"/>
      <c r="P43" s="156"/>
      <c r="Q43" s="156"/>
      <c r="R43" s="127"/>
      <c r="S43" s="127"/>
      <c r="T43" s="127"/>
      <c r="U43" s="127"/>
      <c r="V43" s="127"/>
      <c r="W43" s="127"/>
      <c r="X43" s="127"/>
      <c r="Y43" s="127"/>
      <c r="Z43" s="127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6"/>
      <c r="AR43" s="137"/>
      <c r="AS43" s="132"/>
      <c r="AT43" s="97"/>
      <c r="AU43" s="132"/>
      <c r="AV43" s="132"/>
      <c r="AW43" s="707"/>
      <c r="AX43" s="707"/>
      <c r="AY43" s="707"/>
      <c r="AZ43" s="707"/>
      <c r="BA43" s="707"/>
      <c r="BB43" s="707"/>
      <c r="BC43" s="707"/>
      <c r="BD43" s="707"/>
      <c r="BE43" s="707"/>
      <c r="BF43" s="707"/>
      <c r="BG43" s="707"/>
      <c r="BH43" s="707"/>
      <c r="BI43" s="32"/>
      <c r="BJ43" s="32"/>
      <c r="BK43" s="32"/>
      <c r="BL43" s="32"/>
      <c r="BM43" s="32"/>
      <c r="BN43" s="32"/>
      <c r="BO43" s="32"/>
      <c r="BP43" s="53"/>
      <c r="BQ43" s="133"/>
      <c r="BR43" s="133"/>
      <c r="BS43" s="133"/>
      <c r="BT43" s="133"/>
    </row>
    <row r="44" spans="1:72" ht="7.5" customHeight="1">
      <c r="A44" s="23"/>
      <c r="B44" s="99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6"/>
      <c r="AR44" s="137"/>
      <c r="AS44" s="132"/>
      <c r="AT44" s="97"/>
      <c r="AU44" s="132"/>
      <c r="AV44" s="132"/>
      <c r="AW44" s="707"/>
      <c r="AX44" s="707"/>
      <c r="AY44" s="707"/>
      <c r="AZ44" s="707"/>
      <c r="BA44" s="707"/>
      <c r="BB44" s="707"/>
      <c r="BC44" s="707"/>
      <c r="BD44" s="707"/>
      <c r="BE44" s="707"/>
      <c r="BF44" s="707"/>
      <c r="BG44" s="707"/>
      <c r="BH44" s="707"/>
      <c r="BI44" s="32"/>
      <c r="BJ44" s="32"/>
      <c r="BK44" s="32"/>
      <c r="BL44" s="32"/>
      <c r="BM44" s="32"/>
      <c r="BN44" s="32"/>
      <c r="BO44" s="32"/>
      <c r="BP44" s="53"/>
      <c r="BQ44" s="133"/>
      <c r="BR44" s="133"/>
      <c r="BS44" s="133"/>
      <c r="BT44" s="133"/>
    </row>
    <row r="45" spans="1:72" ht="3.75" customHeight="1">
      <c r="A45" s="23"/>
      <c r="B45" s="99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8"/>
      <c r="AS45" s="32"/>
      <c r="AT45" s="97"/>
      <c r="AU45" s="32"/>
      <c r="AV45" s="32"/>
      <c r="AW45" s="707"/>
      <c r="AX45" s="707"/>
      <c r="AY45" s="707"/>
      <c r="AZ45" s="707"/>
      <c r="BA45" s="707"/>
      <c r="BB45" s="707"/>
      <c r="BC45" s="707"/>
      <c r="BD45" s="707"/>
      <c r="BE45" s="707"/>
      <c r="BF45" s="707"/>
      <c r="BG45" s="707"/>
      <c r="BH45" s="707"/>
      <c r="BI45" s="32"/>
      <c r="BJ45" s="32"/>
      <c r="BK45" s="32"/>
      <c r="BL45" s="32"/>
      <c r="BM45" s="32"/>
      <c r="BN45" s="32"/>
      <c r="BO45" s="32"/>
      <c r="BP45" s="53"/>
      <c r="BQ45" s="133"/>
      <c r="BR45" s="133"/>
      <c r="BS45" s="133"/>
      <c r="BT45" s="133"/>
    </row>
    <row r="46" spans="1:72" ht="7.5" customHeight="1">
      <c r="A46" s="23"/>
      <c r="B46" s="99"/>
      <c r="C46" s="155"/>
      <c r="D46" s="157"/>
      <c r="E46" s="157"/>
      <c r="F46" s="157"/>
      <c r="G46" s="157"/>
      <c r="H46" s="157"/>
      <c r="I46" s="158"/>
      <c r="J46" s="159"/>
      <c r="K46" s="159"/>
      <c r="L46" s="159"/>
      <c r="M46" s="159"/>
      <c r="N46" s="159"/>
      <c r="O46" s="437" t="s">
        <v>169</v>
      </c>
      <c r="P46" s="437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60"/>
      <c r="AG46" s="160"/>
      <c r="AH46" s="160"/>
      <c r="AI46" s="160"/>
      <c r="AJ46" s="160"/>
      <c r="AK46" s="160"/>
      <c r="AL46" s="160"/>
      <c r="AM46" s="160"/>
      <c r="AN46" s="160"/>
      <c r="AO46" s="160"/>
      <c r="AP46" s="160"/>
      <c r="AQ46" s="160"/>
      <c r="AR46" s="161"/>
      <c r="AS46" s="162"/>
      <c r="AT46" s="97"/>
      <c r="AU46" s="162"/>
      <c r="AV46" s="162"/>
      <c r="AW46" s="707"/>
      <c r="AX46" s="707"/>
      <c r="AY46" s="707"/>
      <c r="AZ46" s="707"/>
      <c r="BA46" s="707"/>
      <c r="BB46" s="707"/>
      <c r="BC46" s="707"/>
      <c r="BD46" s="707"/>
      <c r="BE46" s="707"/>
      <c r="BF46" s="707"/>
      <c r="BG46" s="707"/>
      <c r="BH46" s="707"/>
      <c r="BI46" s="162"/>
      <c r="BJ46" s="162"/>
      <c r="BK46" s="132"/>
      <c r="BL46" s="132"/>
      <c r="BM46" s="132"/>
      <c r="BN46" s="132"/>
      <c r="BO46" s="32"/>
      <c r="BP46" s="53"/>
      <c r="BQ46" s="133"/>
      <c r="BR46" s="133"/>
      <c r="BS46" s="133"/>
      <c r="BT46" s="133"/>
    </row>
    <row r="47" spans="1:72" ht="7.5" customHeight="1">
      <c r="A47" s="23"/>
      <c r="B47" s="99"/>
      <c r="C47" s="107"/>
      <c r="D47" s="111"/>
      <c r="E47" s="111"/>
      <c r="F47" s="111"/>
      <c r="G47" s="111"/>
      <c r="H47" s="111"/>
      <c r="I47" s="160"/>
      <c r="J47" s="160"/>
      <c r="K47" s="160"/>
      <c r="L47" s="160"/>
      <c r="M47" s="160"/>
      <c r="N47" s="160"/>
      <c r="O47" s="437"/>
      <c r="P47" s="437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0"/>
      <c r="AK47" s="160"/>
      <c r="AL47" s="160"/>
      <c r="AM47" s="160"/>
      <c r="AN47" s="160"/>
      <c r="AO47" s="160"/>
      <c r="AP47" s="160"/>
      <c r="AQ47" s="160"/>
      <c r="AR47" s="161"/>
      <c r="AS47" s="162"/>
      <c r="AT47" s="97"/>
      <c r="AU47" s="162"/>
      <c r="AV47" s="162"/>
      <c r="AW47" s="707"/>
      <c r="AX47" s="707"/>
      <c r="AY47" s="707"/>
      <c r="AZ47" s="707"/>
      <c r="BA47" s="707"/>
      <c r="BB47" s="707"/>
      <c r="BC47" s="707"/>
      <c r="BD47" s="707"/>
      <c r="BE47" s="707"/>
      <c r="BF47" s="707"/>
      <c r="BG47" s="707"/>
      <c r="BH47" s="707"/>
      <c r="BI47" s="162"/>
      <c r="BJ47" s="162"/>
      <c r="BK47" s="132"/>
      <c r="BL47" s="132"/>
      <c r="BM47" s="132"/>
      <c r="BN47" s="132"/>
      <c r="BO47" s="32"/>
      <c r="BP47" s="53"/>
      <c r="BQ47" s="133"/>
      <c r="BR47" s="133"/>
      <c r="BS47" s="133"/>
      <c r="BT47" s="133"/>
    </row>
    <row r="48" spans="1:72" ht="3.75" customHeight="1">
      <c r="A48" s="23"/>
      <c r="B48" s="99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8"/>
      <c r="AS48" s="32"/>
      <c r="AT48" s="97"/>
      <c r="AU48" s="32"/>
      <c r="AV48" s="32"/>
      <c r="AW48" s="707"/>
      <c r="AX48" s="707"/>
      <c r="AY48" s="707"/>
      <c r="AZ48" s="707"/>
      <c r="BA48" s="707"/>
      <c r="BB48" s="707"/>
      <c r="BC48" s="707"/>
      <c r="BD48" s="707"/>
      <c r="BE48" s="707"/>
      <c r="BF48" s="707"/>
      <c r="BG48" s="707"/>
      <c r="BH48" s="707"/>
      <c r="BI48" s="32"/>
      <c r="BJ48" s="32"/>
      <c r="BK48" s="32"/>
      <c r="BL48" s="32"/>
      <c r="BM48" s="32"/>
      <c r="BN48" s="32"/>
      <c r="BO48" s="32"/>
      <c r="BP48" s="53"/>
      <c r="BQ48" s="133"/>
      <c r="BR48" s="133"/>
      <c r="BS48" s="133"/>
      <c r="BT48" s="133"/>
    </row>
    <row r="49" spans="1:72" ht="7.5" customHeight="1">
      <c r="A49" s="23"/>
      <c r="B49" s="99"/>
      <c r="C49" s="107"/>
      <c r="D49" s="111"/>
      <c r="E49" s="111"/>
      <c r="F49" s="111"/>
      <c r="G49" s="111"/>
      <c r="H49" s="706" t="s">
        <v>170</v>
      </c>
      <c r="I49" s="706"/>
      <c r="J49" s="706"/>
      <c r="K49" s="706"/>
      <c r="L49" s="163"/>
      <c r="M49" s="163"/>
      <c r="N49" s="163"/>
      <c r="O49" s="163"/>
      <c r="P49" s="163"/>
      <c r="Q49" s="163"/>
      <c r="R49" s="163"/>
      <c r="S49" s="163"/>
      <c r="T49" s="115"/>
      <c r="U49" s="115"/>
      <c r="V49" s="164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6"/>
      <c r="AS49" s="167"/>
      <c r="AT49" s="97"/>
      <c r="AU49" s="33"/>
      <c r="AV49" s="33"/>
      <c r="AW49" s="707"/>
      <c r="AX49" s="707"/>
      <c r="AY49" s="707"/>
      <c r="AZ49" s="707"/>
      <c r="BA49" s="707"/>
      <c r="BB49" s="707"/>
      <c r="BC49" s="707"/>
      <c r="BD49" s="707"/>
      <c r="BE49" s="707"/>
      <c r="BF49" s="707"/>
      <c r="BG49" s="707"/>
      <c r="BH49" s="707"/>
      <c r="BI49" s="132"/>
      <c r="BJ49" s="132"/>
      <c r="BK49" s="132"/>
      <c r="BL49" s="132"/>
      <c r="BM49" s="132"/>
      <c r="BN49" s="132"/>
      <c r="BO49" s="32"/>
      <c r="BP49" s="53"/>
      <c r="BQ49" s="133"/>
      <c r="BR49" s="133"/>
      <c r="BS49" s="133"/>
      <c r="BT49" s="133"/>
    </row>
    <row r="50" spans="1:72" ht="7.5" customHeight="1">
      <c r="A50" s="23"/>
      <c r="B50" s="99"/>
      <c r="C50" s="107"/>
      <c r="D50" s="111"/>
      <c r="E50" s="111"/>
      <c r="F50" s="111"/>
      <c r="G50" s="111"/>
      <c r="H50" s="706"/>
      <c r="I50" s="706"/>
      <c r="J50" s="706"/>
      <c r="K50" s="706"/>
      <c r="L50" s="163"/>
      <c r="M50" s="163"/>
      <c r="N50" s="163"/>
      <c r="O50" s="163"/>
      <c r="P50" s="163"/>
      <c r="Q50" s="163"/>
      <c r="R50" s="163"/>
      <c r="S50" s="163"/>
      <c r="T50" s="115"/>
      <c r="U50" s="11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6"/>
      <c r="AS50" s="167"/>
      <c r="AT50" s="97"/>
      <c r="AU50" s="33"/>
      <c r="AV50" s="33"/>
      <c r="AW50" s="707"/>
      <c r="AX50" s="707"/>
      <c r="AY50" s="707"/>
      <c r="AZ50" s="707"/>
      <c r="BA50" s="707"/>
      <c r="BB50" s="707"/>
      <c r="BC50" s="707"/>
      <c r="BD50" s="707"/>
      <c r="BE50" s="707"/>
      <c r="BF50" s="707"/>
      <c r="BG50" s="707"/>
      <c r="BH50" s="707"/>
      <c r="BI50" s="132"/>
      <c r="BJ50" s="132"/>
      <c r="BK50" s="132"/>
      <c r="BL50" s="132"/>
      <c r="BM50" s="132"/>
      <c r="BN50" s="132"/>
      <c r="BO50" s="32"/>
      <c r="BP50" s="53"/>
      <c r="BQ50" s="133"/>
      <c r="BR50" s="133"/>
      <c r="BS50" s="133"/>
      <c r="BT50" s="133"/>
    </row>
    <row r="51" spans="1:72" ht="3.75" customHeight="1">
      <c r="A51" s="23"/>
      <c r="B51" s="99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8"/>
      <c r="AS51" s="32"/>
      <c r="AT51" s="97"/>
      <c r="AU51" s="32"/>
      <c r="AV51" s="32"/>
      <c r="AW51" s="707"/>
      <c r="AX51" s="707"/>
      <c r="AY51" s="707"/>
      <c r="AZ51" s="707"/>
      <c r="BA51" s="707"/>
      <c r="BB51" s="707"/>
      <c r="BC51" s="707"/>
      <c r="BD51" s="707"/>
      <c r="BE51" s="707"/>
      <c r="BF51" s="707"/>
      <c r="BG51" s="707"/>
      <c r="BH51" s="707"/>
      <c r="BI51" s="32"/>
      <c r="BJ51" s="32"/>
      <c r="BK51" s="32"/>
      <c r="BL51" s="32"/>
      <c r="BM51" s="32"/>
      <c r="BN51" s="32"/>
      <c r="BO51" s="32"/>
      <c r="BP51" s="53"/>
      <c r="BQ51" s="133"/>
      <c r="BR51" s="133"/>
      <c r="BS51" s="133"/>
      <c r="BT51" s="133"/>
    </row>
    <row r="52" spans="1:72" ht="7.5" customHeight="1">
      <c r="A52" s="23"/>
      <c r="B52" s="99"/>
      <c r="C52" s="107"/>
      <c r="D52" s="111"/>
      <c r="E52" s="111"/>
      <c r="F52" s="111"/>
      <c r="G52" s="111"/>
      <c r="H52" s="111"/>
      <c r="I52" s="111"/>
      <c r="J52" s="168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69"/>
      <c r="AK52" s="169"/>
      <c r="AL52" s="169"/>
      <c r="AM52" s="169"/>
      <c r="AN52" s="169"/>
      <c r="AO52" s="169"/>
      <c r="AP52" s="169"/>
      <c r="AQ52" s="169"/>
      <c r="AR52" s="170"/>
      <c r="AS52" s="171"/>
      <c r="AT52" s="97"/>
      <c r="AU52" s="171"/>
      <c r="AV52" s="171"/>
      <c r="AW52" s="707"/>
      <c r="AX52" s="707"/>
      <c r="AY52" s="707"/>
      <c r="AZ52" s="707"/>
      <c r="BA52" s="707"/>
      <c r="BB52" s="707"/>
      <c r="BC52" s="707"/>
      <c r="BD52" s="707"/>
      <c r="BE52" s="707"/>
      <c r="BF52" s="707"/>
      <c r="BG52" s="707"/>
      <c r="BH52" s="707"/>
      <c r="BI52" s="171"/>
      <c r="BJ52" s="132"/>
      <c r="BK52" s="132"/>
      <c r="BL52" s="132"/>
      <c r="BM52" s="132"/>
      <c r="BN52" s="132"/>
      <c r="BO52" s="32"/>
      <c r="BP52" s="53"/>
      <c r="BQ52" s="133"/>
      <c r="BR52" s="133"/>
      <c r="BS52" s="133"/>
      <c r="BT52" s="133"/>
    </row>
    <row r="53" spans="1:72" ht="7.5" customHeight="1">
      <c r="A53" s="23"/>
      <c r="B53" s="99"/>
      <c r="C53" s="107"/>
      <c r="D53" s="111"/>
      <c r="E53" s="111"/>
      <c r="F53" s="111"/>
      <c r="G53" s="111"/>
      <c r="H53" s="111"/>
      <c r="I53" s="111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70"/>
      <c r="AS53" s="171"/>
      <c r="AT53" s="97"/>
      <c r="AU53" s="171"/>
      <c r="AV53" s="171"/>
      <c r="AW53" s="707"/>
      <c r="AX53" s="707"/>
      <c r="AY53" s="707"/>
      <c r="AZ53" s="707"/>
      <c r="BA53" s="707"/>
      <c r="BB53" s="707"/>
      <c r="BC53" s="707"/>
      <c r="BD53" s="707"/>
      <c r="BE53" s="707"/>
      <c r="BF53" s="707"/>
      <c r="BG53" s="707"/>
      <c r="BH53" s="707"/>
      <c r="BI53" s="171"/>
      <c r="BJ53" s="132"/>
      <c r="BK53" s="132"/>
      <c r="BL53" s="132"/>
      <c r="BM53" s="132"/>
      <c r="BN53" s="132"/>
      <c r="BO53" s="32"/>
      <c r="BP53" s="53"/>
      <c r="BQ53" s="133"/>
      <c r="BR53" s="133"/>
      <c r="BS53" s="133"/>
      <c r="BT53" s="133"/>
    </row>
    <row r="54" spans="1:72" ht="3.75" customHeight="1" thickBot="1">
      <c r="A54" s="23"/>
      <c r="B54" s="99"/>
      <c r="C54" s="172"/>
      <c r="D54" s="172"/>
      <c r="E54" s="172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2"/>
      <c r="AD54" s="172"/>
      <c r="AE54" s="172"/>
      <c r="AF54" s="172"/>
      <c r="AG54" s="172"/>
      <c r="AH54" s="172"/>
      <c r="AI54" s="172"/>
      <c r="AJ54" s="173"/>
      <c r="AK54" s="172"/>
      <c r="AL54" s="172"/>
      <c r="AM54" s="172"/>
      <c r="AN54" s="172"/>
      <c r="AO54" s="172"/>
      <c r="AP54" s="172"/>
      <c r="AQ54" s="172"/>
      <c r="AR54" s="108"/>
      <c r="AS54" s="32"/>
      <c r="AT54" s="97"/>
      <c r="AU54" s="32"/>
      <c r="AV54" s="32"/>
      <c r="AW54" s="707"/>
      <c r="AX54" s="707"/>
      <c r="AY54" s="707"/>
      <c r="AZ54" s="707"/>
      <c r="BA54" s="707"/>
      <c r="BB54" s="707"/>
      <c r="BC54" s="707"/>
      <c r="BD54" s="707"/>
      <c r="BE54" s="707"/>
      <c r="BF54" s="707"/>
      <c r="BG54" s="707"/>
      <c r="BH54" s="707"/>
      <c r="BI54" s="32"/>
      <c r="BJ54" s="32"/>
      <c r="BK54" s="32"/>
      <c r="BL54" s="32"/>
      <c r="BM54" s="32"/>
      <c r="BN54" s="32"/>
      <c r="BO54" s="32"/>
      <c r="BP54" s="53"/>
      <c r="BQ54" s="133"/>
      <c r="BR54" s="133"/>
      <c r="BS54" s="133"/>
      <c r="BT54" s="133"/>
    </row>
    <row r="55" spans="1:72" ht="7.5" customHeight="1">
      <c r="A55" s="23"/>
      <c r="B55" s="99"/>
      <c r="C55" s="107"/>
      <c r="D55" s="111"/>
      <c r="E55" s="111"/>
      <c r="F55" s="111"/>
      <c r="G55" s="111"/>
      <c r="H55" s="111"/>
      <c r="I55" s="111"/>
      <c r="J55" s="111"/>
      <c r="K55" s="151"/>
      <c r="L55" s="151"/>
      <c r="M55" s="151"/>
      <c r="N55" s="151"/>
      <c r="O55" s="151"/>
      <c r="P55" s="727" t="s">
        <v>171</v>
      </c>
      <c r="Q55" s="727"/>
      <c r="R55" s="727"/>
      <c r="S55" s="727"/>
      <c r="T55" s="727"/>
      <c r="U55" s="727"/>
      <c r="V55" s="727"/>
      <c r="W55" s="727"/>
      <c r="X55" s="727"/>
      <c r="Y55" s="727"/>
      <c r="Z55" s="727"/>
      <c r="AA55" s="727"/>
      <c r="AB55" s="727"/>
      <c r="AC55" s="727"/>
      <c r="AD55" s="727"/>
      <c r="AE55" s="727"/>
      <c r="AF55" s="727"/>
      <c r="AG55" s="727"/>
      <c r="AH55" s="727"/>
      <c r="AI55" s="151"/>
      <c r="AJ55" s="151"/>
      <c r="AK55" s="151"/>
      <c r="AL55" s="151"/>
      <c r="AM55" s="151"/>
      <c r="AN55" s="151"/>
      <c r="AO55" s="151"/>
      <c r="AP55" s="151"/>
      <c r="AQ55" s="151"/>
      <c r="AR55" s="152"/>
      <c r="AS55" s="153"/>
      <c r="AT55" s="97"/>
      <c r="AU55" s="153"/>
      <c r="AV55" s="153"/>
      <c r="AW55" s="707"/>
      <c r="AX55" s="707"/>
      <c r="AY55" s="707"/>
      <c r="AZ55" s="707"/>
      <c r="BA55" s="707"/>
      <c r="BB55" s="707"/>
      <c r="BC55" s="707"/>
      <c r="BD55" s="707"/>
      <c r="BE55" s="707"/>
      <c r="BF55" s="707"/>
      <c r="BG55" s="707"/>
      <c r="BH55" s="707"/>
      <c r="BI55" s="153"/>
      <c r="BJ55" s="132"/>
      <c r="BK55" s="132"/>
      <c r="BL55" s="132"/>
      <c r="BM55" s="132"/>
      <c r="BN55" s="132"/>
      <c r="BO55" s="32"/>
      <c r="BP55" s="53"/>
      <c r="BQ55" s="133"/>
      <c r="BR55" s="133"/>
      <c r="BS55" s="133"/>
      <c r="BT55" s="133"/>
    </row>
    <row r="56" spans="1:72" ht="7.5" customHeight="1">
      <c r="A56" s="23"/>
      <c r="B56" s="99"/>
      <c r="C56" s="107"/>
      <c r="D56" s="111"/>
      <c r="E56" s="111"/>
      <c r="F56" s="111"/>
      <c r="G56" s="111"/>
      <c r="H56" s="111"/>
      <c r="I56" s="111"/>
      <c r="J56" s="111"/>
      <c r="K56" s="151"/>
      <c r="L56" s="151"/>
      <c r="M56" s="151"/>
      <c r="N56" s="151"/>
      <c r="O56" s="151"/>
      <c r="P56" s="727"/>
      <c r="Q56" s="727"/>
      <c r="R56" s="727"/>
      <c r="S56" s="727"/>
      <c r="T56" s="727"/>
      <c r="U56" s="727"/>
      <c r="V56" s="727"/>
      <c r="W56" s="727"/>
      <c r="X56" s="727"/>
      <c r="Y56" s="727"/>
      <c r="Z56" s="727"/>
      <c r="AA56" s="727"/>
      <c r="AB56" s="727"/>
      <c r="AC56" s="727"/>
      <c r="AD56" s="727"/>
      <c r="AE56" s="727"/>
      <c r="AF56" s="727"/>
      <c r="AG56" s="727"/>
      <c r="AH56" s="727"/>
      <c r="AI56" s="151"/>
      <c r="AJ56" s="151"/>
      <c r="AK56" s="151"/>
      <c r="AL56" s="151"/>
      <c r="AM56" s="151"/>
      <c r="AN56" s="151"/>
      <c r="AO56" s="151"/>
      <c r="AP56" s="151"/>
      <c r="AQ56" s="151"/>
      <c r="AR56" s="152"/>
      <c r="AS56" s="153"/>
      <c r="AT56" s="97"/>
      <c r="AU56" s="153"/>
      <c r="AV56" s="153"/>
      <c r="AW56" s="707"/>
      <c r="AX56" s="707"/>
      <c r="AY56" s="707"/>
      <c r="AZ56" s="707"/>
      <c r="BA56" s="707"/>
      <c r="BB56" s="707"/>
      <c r="BC56" s="707"/>
      <c r="BD56" s="707"/>
      <c r="BE56" s="707"/>
      <c r="BF56" s="707"/>
      <c r="BG56" s="707"/>
      <c r="BH56" s="707"/>
      <c r="BI56" s="153"/>
      <c r="BJ56" s="132"/>
      <c r="BK56" s="132"/>
      <c r="BL56" s="132"/>
      <c r="BM56" s="132"/>
      <c r="BN56" s="132"/>
      <c r="BO56" s="32"/>
      <c r="BP56" s="53"/>
      <c r="BQ56" s="133"/>
      <c r="BR56" s="133"/>
      <c r="BS56" s="133"/>
      <c r="BT56" s="133"/>
    </row>
    <row r="57" spans="1:72" ht="7.5" customHeight="1">
      <c r="A57" s="23"/>
      <c r="B57" s="99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727"/>
      <c r="Q57" s="727"/>
      <c r="R57" s="727"/>
      <c r="S57" s="727"/>
      <c r="T57" s="727"/>
      <c r="U57" s="727"/>
      <c r="V57" s="727"/>
      <c r="W57" s="727"/>
      <c r="X57" s="727"/>
      <c r="Y57" s="727"/>
      <c r="Z57" s="727"/>
      <c r="AA57" s="727"/>
      <c r="AB57" s="727"/>
      <c r="AC57" s="727"/>
      <c r="AD57" s="727"/>
      <c r="AE57" s="727"/>
      <c r="AF57" s="727"/>
      <c r="AG57" s="727"/>
      <c r="AH57" s="72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8"/>
      <c r="AS57" s="32"/>
      <c r="AT57" s="97"/>
      <c r="AU57" s="32"/>
      <c r="AV57" s="32"/>
      <c r="AW57" s="707"/>
      <c r="AX57" s="707"/>
      <c r="AY57" s="707"/>
      <c r="AZ57" s="707"/>
      <c r="BA57" s="707"/>
      <c r="BB57" s="707"/>
      <c r="BC57" s="707"/>
      <c r="BD57" s="707"/>
      <c r="BE57" s="707"/>
      <c r="BF57" s="707"/>
      <c r="BG57" s="707"/>
      <c r="BH57" s="707"/>
      <c r="BI57" s="32"/>
      <c r="BJ57" s="32"/>
      <c r="BK57" s="32"/>
      <c r="BL57" s="32"/>
      <c r="BM57" s="32"/>
      <c r="BN57" s="32"/>
      <c r="BO57" s="32"/>
      <c r="BP57" s="53"/>
      <c r="BQ57" s="133"/>
      <c r="BR57" s="133"/>
      <c r="BS57" s="133"/>
      <c r="BT57" s="133"/>
    </row>
    <row r="58" spans="1:72" ht="7.5" customHeight="1">
      <c r="A58" s="23"/>
      <c r="B58" s="99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8"/>
      <c r="AS58" s="32"/>
      <c r="AT58" s="97"/>
      <c r="AU58" s="32"/>
      <c r="AV58" s="32"/>
      <c r="AW58" s="707"/>
      <c r="AX58" s="707"/>
      <c r="AY58" s="707"/>
      <c r="AZ58" s="707"/>
      <c r="BA58" s="707"/>
      <c r="BB58" s="707"/>
      <c r="BC58" s="707"/>
      <c r="BD58" s="707"/>
      <c r="BE58" s="707"/>
      <c r="BF58" s="707"/>
      <c r="BG58" s="707"/>
      <c r="BH58" s="707"/>
      <c r="BI58" s="32"/>
      <c r="BJ58" s="32"/>
      <c r="BK58" s="32"/>
      <c r="BL58" s="32"/>
      <c r="BM58" s="32"/>
      <c r="BN58" s="32"/>
      <c r="BO58" s="32"/>
      <c r="BP58" s="53"/>
      <c r="BQ58" s="133"/>
      <c r="BR58" s="133"/>
      <c r="BS58" s="133"/>
      <c r="BT58" s="133"/>
    </row>
    <row r="59" spans="1:72" ht="7.5" customHeight="1">
      <c r="A59" s="23"/>
      <c r="B59" s="99"/>
      <c r="C59" s="728" t="s">
        <v>172</v>
      </c>
      <c r="D59" s="728"/>
      <c r="E59" s="728"/>
      <c r="F59" s="728"/>
      <c r="G59" s="728"/>
      <c r="H59" s="728"/>
      <c r="I59" s="728"/>
      <c r="J59" s="728"/>
      <c r="K59" s="728"/>
      <c r="L59" s="728"/>
      <c r="M59" s="728"/>
      <c r="N59" s="728"/>
      <c r="O59" s="728"/>
      <c r="P59" s="728"/>
      <c r="Q59" s="728"/>
      <c r="R59" s="728"/>
      <c r="S59" s="728"/>
      <c r="T59" s="728"/>
      <c r="U59" s="728"/>
      <c r="V59" s="728"/>
      <c r="W59" s="728"/>
      <c r="X59" s="728"/>
      <c r="Y59" s="728"/>
      <c r="Z59" s="728"/>
      <c r="AA59" s="728"/>
      <c r="AB59" s="728"/>
      <c r="AC59" s="728"/>
      <c r="AD59" s="728"/>
      <c r="AE59" s="728"/>
      <c r="AF59" s="728"/>
      <c r="AG59" s="728"/>
      <c r="AH59" s="728"/>
      <c r="AI59" s="728"/>
      <c r="AJ59" s="728"/>
      <c r="AK59" s="728"/>
      <c r="AL59" s="728"/>
      <c r="AM59" s="728"/>
      <c r="AN59" s="728"/>
      <c r="AO59" s="728"/>
      <c r="AP59" s="728"/>
      <c r="AQ59" s="728"/>
      <c r="AR59" s="122"/>
      <c r="AS59" s="123"/>
      <c r="AT59" s="97"/>
      <c r="AU59" s="123"/>
      <c r="AV59" s="123"/>
      <c r="AW59" s="707"/>
      <c r="AX59" s="707"/>
      <c r="AY59" s="707"/>
      <c r="AZ59" s="707"/>
      <c r="BA59" s="707"/>
      <c r="BB59" s="707"/>
      <c r="BC59" s="707"/>
      <c r="BD59" s="707"/>
      <c r="BE59" s="707"/>
      <c r="BF59" s="707"/>
      <c r="BG59" s="707"/>
      <c r="BH59" s="707"/>
      <c r="BI59" s="123"/>
      <c r="BJ59" s="123"/>
      <c r="BK59" s="123"/>
      <c r="BL59" s="123"/>
      <c r="BM59" s="123"/>
      <c r="BN59" s="123"/>
      <c r="BO59" s="123"/>
      <c r="BP59" s="53"/>
      <c r="BQ59" s="133"/>
      <c r="BR59" s="133"/>
      <c r="BS59" s="133"/>
      <c r="BT59" s="133"/>
    </row>
    <row r="60" spans="1:72" ht="7.5" customHeight="1">
      <c r="A60" s="23"/>
      <c r="B60" s="99"/>
      <c r="C60" s="728"/>
      <c r="D60" s="728"/>
      <c r="E60" s="728"/>
      <c r="F60" s="728"/>
      <c r="G60" s="728"/>
      <c r="H60" s="728"/>
      <c r="I60" s="728"/>
      <c r="J60" s="728"/>
      <c r="K60" s="728"/>
      <c r="L60" s="728"/>
      <c r="M60" s="728"/>
      <c r="N60" s="728"/>
      <c r="O60" s="728"/>
      <c r="P60" s="728"/>
      <c r="Q60" s="728"/>
      <c r="R60" s="728"/>
      <c r="S60" s="728"/>
      <c r="T60" s="728"/>
      <c r="U60" s="728"/>
      <c r="V60" s="728"/>
      <c r="W60" s="728"/>
      <c r="X60" s="728"/>
      <c r="Y60" s="728"/>
      <c r="Z60" s="728"/>
      <c r="AA60" s="728"/>
      <c r="AB60" s="728"/>
      <c r="AC60" s="728"/>
      <c r="AD60" s="728"/>
      <c r="AE60" s="728"/>
      <c r="AF60" s="728"/>
      <c r="AG60" s="728"/>
      <c r="AH60" s="728"/>
      <c r="AI60" s="728"/>
      <c r="AJ60" s="728"/>
      <c r="AK60" s="728"/>
      <c r="AL60" s="728"/>
      <c r="AM60" s="728"/>
      <c r="AN60" s="728"/>
      <c r="AO60" s="728"/>
      <c r="AP60" s="728"/>
      <c r="AQ60" s="728"/>
      <c r="AR60" s="122"/>
      <c r="AS60" s="123"/>
      <c r="AT60" s="97"/>
      <c r="AU60" s="123"/>
      <c r="AV60" s="123"/>
      <c r="AW60" s="707"/>
      <c r="AX60" s="707"/>
      <c r="AY60" s="707"/>
      <c r="AZ60" s="707"/>
      <c r="BA60" s="707"/>
      <c r="BB60" s="707"/>
      <c r="BC60" s="707"/>
      <c r="BD60" s="707"/>
      <c r="BE60" s="707"/>
      <c r="BF60" s="707"/>
      <c r="BG60" s="707"/>
      <c r="BH60" s="707"/>
      <c r="BI60" s="123"/>
      <c r="BJ60" s="123"/>
      <c r="BK60" s="123"/>
      <c r="BL60" s="123"/>
      <c r="BM60" s="123"/>
      <c r="BN60" s="123"/>
      <c r="BO60" s="123"/>
      <c r="BP60" s="53"/>
      <c r="BQ60" s="133"/>
      <c r="BR60" s="133"/>
      <c r="BS60" s="133"/>
      <c r="BT60" s="133"/>
    </row>
    <row r="61" spans="1:72" ht="7.5" customHeight="1">
      <c r="A61" s="23"/>
      <c r="B61" s="99"/>
      <c r="C61" s="728" t="s">
        <v>173</v>
      </c>
      <c r="D61" s="728"/>
      <c r="E61" s="728"/>
      <c r="F61" s="728"/>
      <c r="G61" s="728"/>
      <c r="H61" s="728"/>
      <c r="I61" s="728"/>
      <c r="J61" s="728"/>
      <c r="K61" s="728"/>
      <c r="L61" s="728"/>
      <c r="M61" s="728"/>
      <c r="N61" s="728"/>
      <c r="O61" s="728"/>
      <c r="P61" s="728"/>
      <c r="Q61" s="728"/>
      <c r="R61" s="728"/>
      <c r="S61" s="728"/>
      <c r="T61" s="728"/>
      <c r="U61" s="728"/>
      <c r="V61" s="728"/>
      <c r="W61" s="728"/>
      <c r="X61" s="728"/>
      <c r="Y61" s="728"/>
      <c r="Z61" s="728"/>
      <c r="AA61" s="728"/>
      <c r="AB61" s="728"/>
      <c r="AC61" s="728"/>
      <c r="AD61" s="728"/>
      <c r="AE61" s="728"/>
      <c r="AF61" s="728"/>
      <c r="AG61" s="728"/>
      <c r="AH61" s="728"/>
      <c r="AI61" s="728"/>
      <c r="AJ61" s="728"/>
      <c r="AK61" s="728"/>
      <c r="AL61" s="728"/>
      <c r="AM61" s="728"/>
      <c r="AN61" s="728"/>
      <c r="AO61" s="728"/>
      <c r="AP61" s="728"/>
      <c r="AQ61" s="728"/>
      <c r="AR61" s="149"/>
      <c r="AS61" s="150"/>
      <c r="AT61" s="97"/>
      <c r="AU61" s="150"/>
      <c r="AV61" s="150"/>
      <c r="AW61" s="707"/>
      <c r="AX61" s="707"/>
      <c r="AY61" s="707"/>
      <c r="AZ61" s="707"/>
      <c r="BA61" s="707"/>
      <c r="BB61" s="707"/>
      <c r="BC61" s="707"/>
      <c r="BD61" s="707"/>
      <c r="BE61" s="707"/>
      <c r="BF61" s="707"/>
      <c r="BG61" s="707"/>
      <c r="BH61" s="707"/>
      <c r="BI61" s="32"/>
      <c r="BJ61" s="32"/>
      <c r="BK61" s="32"/>
      <c r="BL61" s="32"/>
      <c r="BM61" s="32"/>
      <c r="BN61" s="32"/>
      <c r="BO61" s="32"/>
      <c r="BP61" s="53"/>
      <c r="BQ61" s="133"/>
      <c r="BR61" s="133"/>
      <c r="BS61" s="133"/>
      <c r="BT61" s="133"/>
    </row>
    <row r="62" spans="1:72" ht="7.5" customHeight="1">
      <c r="A62" s="23"/>
      <c r="B62" s="99"/>
      <c r="C62" s="728"/>
      <c r="D62" s="728"/>
      <c r="E62" s="728"/>
      <c r="F62" s="728"/>
      <c r="G62" s="728"/>
      <c r="H62" s="728"/>
      <c r="I62" s="728"/>
      <c r="J62" s="728"/>
      <c r="K62" s="728"/>
      <c r="L62" s="728"/>
      <c r="M62" s="728"/>
      <c r="N62" s="728"/>
      <c r="O62" s="728"/>
      <c r="P62" s="728"/>
      <c r="Q62" s="728"/>
      <c r="R62" s="728"/>
      <c r="S62" s="728"/>
      <c r="T62" s="728"/>
      <c r="U62" s="728"/>
      <c r="V62" s="728"/>
      <c r="W62" s="728"/>
      <c r="X62" s="728"/>
      <c r="Y62" s="728"/>
      <c r="Z62" s="728"/>
      <c r="AA62" s="728"/>
      <c r="AB62" s="728"/>
      <c r="AC62" s="728"/>
      <c r="AD62" s="728"/>
      <c r="AE62" s="728"/>
      <c r="AF62" s="728"/>
      <c r="AG62" s="728"/>
      <c r="AH62" s="728"/>
      <c r="AI62" s="728"/>
      <c r="AJ62" s="728"/>
      <c r="AK62" s="728"/>
      <c r="AL62" s="728"/>
      <c r="AM62" s="728"/>
      <c r="AN62" s="728"/>
      <c r="AO62" s="728"/>
      <c r="AP62" s="728"/>
      <c r="AQ62" s="728"/>
      <c r="AR62" s="149"/>
      <c r="AS62" s="150"/>
      <c r="AT62" s="97"/>
      <c r="AU62" s="150"/>
      <c r="AV62" s="150"/>
      <c r="AW62" s="707"/>
      <c r="AX62" s="707"/>
      <c r="AY62" s="707"/>
      <c r="AZ62" s="707"/>
      <c r="BA62" s="707"/>
      <c r="BB62" s="707"/>
      <c r="BC62" s="707"/>
      <c r="BD62" s="707"/>
      <c r="BE62" s="707"/>
      <c r="BF62" s="707"/>
      <c r="BG62" s="707"/>
      <c r="BH62" s="707"/>
      <c r="BI62" s="32"/>
      <c r="BJ62" s="32"/>
      <c r="BK62" s="32"/>
      <c r="BL62" s="32"/>
      <c r="BM62" s="32"/>
      <c r="BN62" s="32"/>
      <c r="BO62" s="32"/>
      <c r="BP62" s="53"/>
      <c r="BQ62" s="133"/>
      <c r="BR62" s="133"/>
      <c r="BS62" s="133"/>
      <c r="BT62" s="133"/>
    </row>
    <row r="63" spans="1:72" ht="3.75" customHeight="1">
      <c r="A63" s="23"/>
      <c r="B63" s="99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8"/>
      <c r="AS63" s="32"/>
      <c r="AT63" s="97"/>
      <c r="AU63" s="32"/>
      <c r="AV63" s="32"/>
      <c r="AW63" s="707"/>
      <c r="AX63" s="707"/>
      <c r="AY63" s="707"/>
      <c r="AZ63" s="707"/>
      <c r="BA63" s="707"/>
      <c r="BB63" s="707"/>
      <c r="BC63" s="707"/>
      <c r="BD63" s="707"/>
      <c r="BE63" s="707"/>
      <c r="BF63" s="707"/>
      <c r="BG63" s="707"/>
      <c r="BH63" s="707"/>
      <c r="BI63" s="32"/>
      <c r="BJ63" s="32"/>
      <c r="BK63" s="32"/>
      <c r="BL63" s="32"/>
      <c r="BM63" s="32"/>
      <c r="BN63" s="32"/>
      <c r="BO63" s="32"/>
      <c r="BP63" s="53"/>
      <c r="BQ63" s="133"/>
      <c r="BR63" s="133"/>
      <c r="BS63" s="133"/>
      <c r="BT63" s="133"/>
    </row>
    <row r="64" spans="1:72" ht="11.25" customHeight="1">
      <c r="A64" s="23"/>
      <c r="B64" s="99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15"/>
      <c r="U64" s="708"/>
      <c r="V64" s="708"/>
      <c r="W64" s="708"/>
      <c r="X64" s="708"/>
      <c r="Y64" s="708"/>
      <c r="Z64" s="708"/>
      <c r="AA64" s="708"/>
      <c r="AB64" s="708"/>
      <c r="AC64" s="708"/>
      <c r="AD64" s="708"/>
      <c r="AE64" s="708"/>
      <c r="AF64" s="708"/>
      <c r="AG64" s="708"/>
      <c r="AH64" s="708"/>
      <c r="AI64" s="708"/>
      <c r="AJ64" s="708"/>
      <c r="AK64" s="708"/>
      <c r="AL64" s="708"/>
      <c r="AM64" s="708"/>
      <c r="AN64" s="706" t="s">
        <v>63</v>
      </c>
      <c r="AO64" s="706"/>
      <c r="AP64" s="706"/>
      <c r="AQ64" s="706"/>
      <c r="AR64" s="174"/>
      <c r="AS64" s="32"/>
      <c r="AT64" s="97"/>
      <c r="AU64" s="50"/>
      <c r="AV64" s="50"/>
      <c r="AW64" s="707"/>
      <c r="AX64" s="707"/>
      <c r="AY64" s="707"/>
      <c r="AZ64" s="707"/>
      <c r="BA64" s="707"/>
      <c r="BB64" s="707"/>
      <c r="BC64" s="707"/>
      <c r="BD64" s="707"/>
      <c r="BE64" s="707"/>
      <c r="BF64" s="707"/>
      <c r="BG64" s="707"/>
      <c r="BH64" s="707"/>
      <c r="BI64" s="132"/>
      <c r="BJ64" s="132"/>
      <c r="BK64" s="132"/>
      <c r="BL64" s="132"/>
      <c r="BM64" s="132"/>
      <c r="BN64" s="132"/>
      <c r="BO64" s="32"/>
      <c r="BP64" s="53"/>
      <c r="BQ64" s="133"/>
      <c r="BR64" s="133"/>
      <c r="BS64" s="133"/>
      <c r="BT64" s="133"/>
    </row>
    <row r="65" spans="1:72" ht="6.75" customHeight="1">
      <c r="A65" s="23"/>
      <c r="B65" s="99"/>
      <c r="C65" s="709"/>
      <c r="D65" s="710"/>
      <c r="E65" s="710"/>
      <c r="F65" s="710"/>
      <c r="G65" s="710"/>
      <c r="H65" s="710"/>
      <c r="I65" s="710"/>
      <c r="J65" s="710"/>
      <c r="K65" s="710"/>
      <c r="L65" s="710"/>
      <c r="M65" s="710"/>
      <c r="N65" s="710"/>
      <c r="O65" s="710"/>
      <c r="P65" s="710"/>
      <c r="Q65" s="710"/>
      <c r="R65" s="710"/>
      <c r="S65" s="711"/>
      <c r="T65" s="127"/>
      <c r="U65" s="708"/>
      <c r="V65" s="708"/>
      <c r="W65" s="708"/>
      <c r="X65" s="708"/>
      <c r="Y65" s="708"/>
      <c r="Z65" s="708"/>
      <c r="AA65" s="708"/>
      <c r="AB65" s="708"/>
      <c r="AC65" s="708"/>
      <c r="AD65" s="708"/>
      <c r="AE65" s="708"/>
      <c r="AF65" s="708"/>
      <c r="AG65" s="708"/>
      <c r="AH65" s="708"/>
      <c r="AI65" s="708"/>
      <c r="AJ65" s="708"/>
      <c r="AK65" s="708"/>
      <c r="AL65" s="708"/>
      <c r="AM65" s="708"/>
      <c r="AN65" s="706"/>
      <c r="AO65" s="706"/>
      <c r="AP65" s="706"/>
      <c r="AQ65" s="706"/>
      <c r="AR65" s="174"/>
      <c r="AS65" s="32"/>
      <c r="AT65" s="97"/>
      <c r="AU65" s="50"/>
      <c r="AV65" s="50"/>
      <c r="AW65" s="707"/>
      <c r="AX65" s="707"/>
      <c r="AY65" s="707"/>
      <c r="AZ65" s="707"/>
      <c r="BA65" s="707"/>
      <c r="BB65" s="707"/>
      <c r="BC65" s="707"/>
      <c r="BD65" s="707"/>
      <c r="BE65" s="707"/>
      <c r="BF65" s="707"/>
      <c r="BG65" s="707"/>
      <c r="BH65" s="707"/>
      <c r="BI65" s="132"/>
      <c r="BJ65" s="132"/>
      <c r="BK65" s="132"/>
      <c r="BL65" s="132"/>
      <c r="BM65" s="132"/>
      <c r="BN65" s="132"/>
      <c r="BO65" s="32"/>
      <c r="BP65" s="53"/>
      <c r="BQ65" s="133"/>
      <c r="BR65" s="133"/>
      <c r="BS65" s="133"/>
      <c r="BT65" s="133"/>
    </row>
    <row r="66" spans="1:72" ht="11.25" customHeight="1">
      <c r="A66" s="23"/>
      <c r="B66" s="99"/>
      <c r="C66" s="712"/>
      <c r="D66" s="713"/>
      <c r="E66" s="713"/>
      <c r="F66" s="713"/>
      <c r="G66" s="713"/>
      <c r="H66" s="713"/>
      <c r="I66" s="713"/>
      <c r="J66" s="713"/>
      <c r="K66" s="713"/>
      <c r="L66" s="713"/>
      <c r="M66" s="713"/>
      <c r="N66" s="713"/>
      <c r="O66" s="713"/>
      <c r="P66" s="713"/>
      <c r="Q66" s="713"/>
      <c r="R66" s="713"/>
      <c r="S66" s="714"/>
      <c r="T66" s="127"/>
      <c r="U66" s="127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  <c r="AH66" s="129"/>
      <c r="AI66" s="129"/>
      <c r="AJ66" s="129"/>
      <c r="AK66" s="129"/>
      <c r="AL66" s="129"/>
      <c r="AM66" s="129"/>
      <c r="AN66" s="128"/>
      <c r="AO66" s="128"/>
      <c r="AP66" s="128"/>
      <c r="AQ66" s="128"/>
      <c r="AR66" s="108"/>
      <c r="AS66" s="32"/>
      <c r="AT66" s="97"/>
      <c r="AU66" s="50"/>
      <c r="AV66" s="50"/>
      <c r="AW66" s="707"/>
      <c r="AX66" s="707"/>
      <c r="AY66" s="707"/>
      <c r="AZ66" s="707"/>
      <c r="BA66" s="707"/>
      <c r="BB66" s="707"/>
      <c r="BC66" s="707"/>
      <c r="BD66" s="707"/>
      <c r="BE66" s="707"/>
      <c r="BF66" s="707"/>
      <c r="BG66" s="707"/>
      <c r="BH66" s="707"/>
      <c r="BI66" s="50"/>
      <c r="BJ66" s="50"/>
      <c r="BK66" s="50"/>
      <c r="BL66" s="50"/>
      <c r="BM66" s="50"/>
      <c r="BN66" s="50"/>
      <c r="BO66" s="32"/>
      <c r="BP66" s="53"/>
      <c r="BQ66" s="133"/>
      <c r="BR66" s="133"/>
      <c r="BS66" s="133"/>
      <c r="BT66" s="133"/>
    </row>
    <row r="67" spans="1:72" ht="11.25" customHeight="1">
      <c r="A67" s="23"/>
      <c r="B67" s="99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708"/>
      <c r="V67" s="708"/>
      <c r="W67" s="708"/>
      <c r="X67" s="708"/>
      <c r="Y67" s="708"/>
      <c r="Z67" s="708"/>
      <c r="AA67" s="708"/>
      <c r="AB67" s="708"/>
      <c r="AC67" s="708"/>
      <c r="AD67" s="708"/>
      <c r="AE67" s="708"/>
      <c r="AF67" s="708"/>
      <c r="AG67" s="708"/>
      <c r="AH67" s="708"/>
      <c r="AI67" s="708"/>
      <c r="AJ67" s="708"/>
      <c r="AK67" s="708"/>
      <c r="AL67" s="708"/>
      <c r="AM67" s="708"/>
      <c r="AN67" s="706" t="s">
        <v>67</v>
      </c>
      <c r="AO67" s="706"/>
      <c r="AP67" s="706"/>
      <c r="AQ67" s="706"/>
      <c r="AR67" s="174"/>
      <c r="AS67" s="32"/>
      <c r="AT67" s="97"/>
      <c r="AU67" s="50"/>
      <c r="AV67" s="50"/>
      <c r="AW67" s="707"/>
      <c r="AX67" s="707"/>
      <c r="AY67" s="707"/>
      <c r="AZ67" s="707"/>
      <c r="BA67" s="707"/>
      <c r="BB67" s="707"/>
      <c r="BC67" s="707"/>
      <c r="BD67" s="707"/>
      <c r="BE67" s="707"/>
      <c r="BF67" s="707"/>
      <c r="BG67" s="707"/>
      <c r="BH67" s="707"/>
      <c r="BI67" s="132"/>
      <c r="BJ67" s="132"/>
      <c r="BK67" s="132"/>
      <c r="BL67" s="132"/>
      <c r="BM67" s="132"/>
      <c r="BN67" s="132"/>
      <c r="BO67" s="32"/>
      <c r="BP67" s="53"/>
      <c r="BQ67" s="133"/>
      <c r="BR67" s="133"/>
      <c r="BS67" s="133"/>
      <c r="BT67" s="133"/>
    </row>
    <row r="68" spans="1:72" ht="4.5" customHeight="1">
      <c r="A68" s="23"/>
      <c r="B68" s="99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28"/>
      <c r="R68" s="128"/>
      <c r="S68" s="128"/>
      <c r="T68" s="128"/>
      <c r="U68" s="708"/>
      <c r="V68" s="708"/>
      <c r="W68" s="708"/>
      <c r="X68" s="708"/>
      <c r="Y68" s="708"/>
      <c r="Z68" s="708"/>
      <c r="AA68" s="708"/>
      <c r="AB68" s="708"/>
      <c r="AC68" s="708"/>
      <c r="AD68" s="708"/>
      <c r="AE68" s="708"/>
      <c r="AF68" s="708"/>
      <c r="AG68" s="708"/>
      <c r="AH68" s="708"/>
      <c r="AI68" s="708"/>
      <c r="AJ68" s="708"/>
      <c r="AK68" s="708"/>
      <c r="AL68" s="708"/>
      <c r="AM68" s="708"/>
      <c r="AN68" s="706"/>
      <c r="AO68" s="706"/>
      <c r="AP68" s="706"/>
      <c r="AQ68" s="706"/>
      <c r="AR68" s="174"/>
      <c r="AS68" s="32"/>
      <c r="AT68" s="97"/>
      <c r="AU68" s="50"/>
      <c r="AV68" s="50"/>
      <c r="AW68" s="707"/>
      <c r="AX68" s="707"/>
      <c r="AY68" s="707"/>
      <c r="AZ68" s="707"/>
      <c r="BA68" s="707"/>
      <c r="BB68" s="707"/>
      <c r="BC68" s="707"/>
      <c r="BD68" s="707"/>
      <c r="BE68" s="707"/>
      <c r="BF68" s="707"/>
      <c r="BG68" s="707"/>
      <c r="BH68" s="707"/>
      <c r="BI68" s="132"/>
      <c r="BJ68" s="132"/>
      <c r="BK68" s="132"/>
      <c r="BL68" s="132"/>
      <c r="BM68" s="132"/>
      <c r="BN68" s="132"/>
      <c r="BO68" s="32"/>
      <c r="BP68" s="53"/>
      <c r="BQ68" s="133"/>
      <c r="BR68" s="133"/>
      <c r="BS68" s="133"/>
      <c r="BT68" s="133"/>
    </row>
    <row r="69" spans="1:72" ht="3.75" customHeight="1">
      <c r="A69" s="23"/>
      <c r="B69" s="99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75"/>
      <c r="W69" s="175"/>
      <c r="X69" s="175"/>
      <c r="Y69" s="175"/>
      <c r="Z69" s="175"/>
      <c r="AA69" s="175"/>
      <c r="AB69" s="175"/>
      <c r="AC69" s="175"/>
      <c r="AD69" s="175"/>
      <c r="AE69" s="175"/>
      <c r="AF69" s="175"/>
      <c r="AG69" s="175"/>
      <c r="AH69" s="175"/>
      <c r="AI69" s="175"/>
      <c r="AJ69" s="175"/>
      <c r="AK69" s="175"/>
      <c r="AL69" s="175"/>
      <c r="AM69" s="175"/>
      <c r="AN69" s="107"/>
      <c r="AO69" s="107"/>
      <c r="AP69" s="107"/>
      <c r="AQ69" s="107"/>
      <c r="AR69" s="108"/>
      <c r="AS69" s="32"/>
      <c r="AT69" s="97"/>
      <c r="AU69" s="50"/>
      <c r="AV69" s="50"/>
      <c r="AW69" s="707"/>
      <c r="AX69" s="707"/>
      <c r="AY69" s="707"/>
      <c r="AZ69" s="707"/>
      <c r="BA69" s="707"/>
      <c r="BB69" s="707"/>
      <c r="BC69" s="707"/>
      <c r="BD69" s="707"/>
      <c r="BE69" s="707"/>
      <c r="BF69" s="707"/>
      <c r="BG69" s="707"/>
      <c r="BH69" s="707"/>
      <c r="BI69" s="50"/>
      <c r="BJ69" s="50"/>
      <c r="BK69" s="50"/>
      <c r="BL69" s="50"/>
      <c r="BM69" s="50"/>
      <c r="BN69" s="50"/>
      <c r="BO69" s="32"/>
      <c r="BP69" s="53"/>
      <c r="BQ69" s="133"/>
      <c r="BR69" s="133"/>
      <c r="BS69" s="133"/>
      <c r="BT69" s="133"/>
    </row>
    <row r="70" spans="1:72" ht="7.5" customHeight="1">
      <c r="A70" s="23"/>
      <c r="B70" s="99"/>
      <c r="C70" s="107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07"/>
      <c r="W70" s="107"/>
      <c r="X70" s="107"/>
      <c r="Y70" s="107"/>
      <c r="Z70" s="107"/>
      <c r="AA70" s="107"/>
      <c r="AB70" s="115"/>
      <c r="AC70" s="115"/>
      <c r="AD70" s="115"/>
      <c r="AE70" s="115"/>
      <c r="AF70" s="176"/>
      <c r="AG70" s="176"/>
      <c r="AH70" s="176"/>
      <c r="AI70" s="176"/>
      <c r="AJ70" s="177"/>
      <c r="AK70" s="178"/>
      <c r="AL70" s="178"/>
      <c r="AM70" s="178"/>
      <c r="AN70" s="177"/>
      <c r="AO70" s="178"/>
      <c r="AP70" s="178"/>
      <c r="AQ70" s="178"/>
      <c r="AR70" s="174"/>
      <c r="AS70" s="32"/>
      <c r="AT70" s="97"/>
      <c r="AU70" s="50"/>
      <c r="AV70" s="50"/>
      <c r="AW70" s="707"/>
      <c r="AX70" s="707"/>
      <c r="AY70" s="707"/>
      <c r="AZ70" s="707"/>
      <c r="BA70" s="707"/>
      <c r="BB70" s="707"/>
      <c r="BC70" s="707"/>
      <c r="BD70" s="707"/>
      <c r="BE70" s="707"/>
      <c r="BF70" s="707"/>
      <c r="BG70" s="707"/>
      <c r="BH70" s="707"/>
      <c r="BI70" s="132"/>
      <c r="BJ70" s="132"/>
      <c r="BK70" s="132"/>
      <c r="BL70" s="132"/>
      <c r="BM70" s="132"/>
      <c r="BN70" s="132"/>
      <c r="BO70" s="32"/>
      <c r="BP70" s="53"/>
      <c r="BQ70" s="133"/>
      <c r="BR70" s="133"/>
      <c r="BS70" s="133"/>
      <c r="BT70" s="133"/>
    </row>
    <row r="71" spans="1:72" ht="3" customHeight="1">
      <c r="A71" s="23"/>
      <c r="B71" s="99"/>
      <c r="C71" s="107"/>
      <c r="D71" s="111"/>
      <c r="E71" s="111"/>
      <c r="F71" s="111"/>
      <c r="G71" s="111"/>
      <c r="H71" s="111"/>
      <c r="I71" s="111"/>
      <c r="J71" s="111"/>
      <c r="K71" s="111"/>
      <c r="L71" s="179"/>
      <c r="M71" s="179"/>
      <c r="N71" s="179"/>
      <c r="O71" s="179"/>
      <c r="P71" s="180"/>
      <c r="Q71" s="180"/>
      <c r="R71" s="180"/>
      <c r="S71" s="180"/>
      <c r="T71" s="180"/>
      <c r="U71" s="180"/>
      <c r="V71" s="180"/>
      <c r="W71" s="180"/>
      <c r="X71" s="180"/>
      <c r="Y71" s="715" t="s">
        <v>174</v>
      </c>
      <c r="Z71" s="716"/>
      <c r="AA71" s="716"/>
      <c r="AB71" s="716"/>
      <c r="AC71" s="716"/>
      <c r="AD71" s="716"/>
      <c r="AE71" s="716"/>
      <c r="AF71" s="716"/>
      <c r="AG71" s="716"/>
      <c r="AH71" s="716"/>
      <c r="AI71" s="716"/>
      <c r="AJ71" s="716"/>
      <c r="AK71" s="716"/>
      <c r="AL71" s="716"/>
      <c r="AM71" s="716"/>
      <c r="AN71" s="716"/>
      <c r="AO71" s="716"/>
      <c r="AP71" s="716"/>
      <c r="AQ71" s="716"/>
      <c r="AR71" s="181"/>
      <c r="AS71" s="182"/>
      <c r="AT71" s="182"/>
      <c r="AU71" s="182"/>
      <c r="AV71" s="182"/>
      <c r="AW71" s="707"/>
      <c r="AX71" s="707"/>
      <c r="AY71" s="707"/>
      <c r="AZ71" s="707"/>
      <c r="BA71" s="707"/>
      <c r="BB71" s="707"/>
      <c r="BC71" s="707"/>
      <c r="BD71" s="707"/>
      <c r="BE71" s="707"/>
      <c r="BF71" s="707"/>
      <c r="BG71" s="707"/>
      <c r="BH71" s="707"/>
      <c r="BI71" s="132"/>
      <c r="BJ71" s="132"/>
      <c r="BK71" s="132"/>
      <c r="BL71" s="132"/>
      <c r="BM71" s="132"/>
      <c r="BN71" s="132"/>
      <c r="BO71" s="32"/>
      <c r="BP71" s="53"/>
      <c r="BQ71" s="133"/>
      <c r="BR71" s="133"/>
      <c r="BS71" s="133"/>
      <c r="BT71" s="133"/>
    </row>
    <row r="72" spans="1:72" ht="5.25" customHeight="1">
      <c r="A72" s="23"/>
      <c r="B72" s="99"/>
      <c r="C72" s="705" t="s">
        <v>175</v>
      </c>
      <c r="D72" s="705"/>
      <c r="E72" s="705"/>
      <c r="F72" s="705"/>
      <c r="G72" s="705"/>
      <c r="H72" s="705"/>
      <c r="I72" s="705"/>
      <c r="J72" s="705"/>
      <c r="K72" s="108"/>
      <c r="L72" s="717"/>
      <c r="M72" s="717"/>
      <c r="N72" s="717"/>
      <c r="O72" s="718"/>
      <c r="P72" s="721"/>
      <c r="Q72" s="722"/>
      <c r="R72" s="722"/>
      <c r="S72" s="723"/>
      <c r="T72" s="721"/>
      <c r="U72" s="722"/>
      <c r="V72" s="722"/>
      <c r="W72" s="722"/>
      <c r="X72" s="723"/>
      <c r="Y72" s="716"/>
      <c r="Z72" s="716"/>
      <c r="AA72" s="716"/>
      <c r="AB72" s="716"/>
      <c r="AC72" s="716"/>
      <c r="AD72" s="716"/>
      <c r="AE72" s="716"/>
      <c r="AF72" s="716"/>
      <c r="AG72" s="716"/>
      <c r="AH72" s="716"/>
      <c r="AI72" s="716"/>
      <c r="AJ72" s="716"/>
      <c r="AK72" s="716"/>
      <c r="AL72" s="716"/>
      <c r="AM72" s="716"/>
      <c r="AN72" s="716"/>
      <c r="AO72" s="716"/>
      <c r="AP72" s="716"/>
      <c r="AQ72" s="716"/>
      <c r="AR72" s="181"/>
      <c r="AS72" s="182"/>
      <c r="AT72" s="182"/>
      <c r="AU72" s="182"/>
      <c r="AV72" s="182"/>
      <c r="AW72" s="707"/>
      <c r="AX72" s="707"/>
      <c r="AY72" s="707"/>
      <c r="AZ72" s="707"/>
      <c r="BA72" s="707"/>
      <c r="BB72" s="707"/>
      <c r="BC72" s="707"/>
      <c r="BD72" s="707"/>
      <c r="BE72" s="707"/>
      <c r="BF72" s="707"/>
      <c r="BG72" s="707"/>
      <c r="BH72" s="707"/>
      <c r="BI72" s="50"/>
      <c r="BJ72" s="50"/>
      <c r="BK72" s="50"/>
      <c r="BL72" s="50"/>
      <c r="BM72" s="50"/>
      <c r="BN72" s="50"/>
      <c r="BO72" s="32"/>
      <c r="BP72" s="53"/>
      <c r="BQ72" s="133"/>
      <c r="BR72" s="133"/>
      <c r="BS72" s="133"/>
      <c r="BT72" s="133"/>
    </row>
    <row r="73" spans="1:72" ht="7.5" customHeight="1">
      <c r="A73" s="23"/>
      <c r="B73" s="99"/>
      <c r="C73" s="705"/>
      <c r="D73" s="705"/>
      <c r="E73" s="705"/>
      <c r="F73" s="705"/>
      <c r="G73" s="705"/>
      <c r="H73" s="705"/>
      <c r="I73" s="705"/>
      <c r="J73" s="705"/>
      <c r="K73" s="183"/>
      <c r="L73" s="719"/>
      <c r="M73" s="719"/>
      <c r="N73" s="719"/>
      <c r="O73" s="720"/>
      <c r="P73" s="724"/>
      <c r="Q73" s="725"/>
      <c r="R73" s="725"/>
      <c r="S73" s="726"/>
      <c r="T73" s="724"/>
      <c r="U73" s="725"/>
      <c r="V73" s="725"/>
      <c r="W73" s="725"/>
      <c r="X73" s="726"/>
      <c r="Y73" s="716"/>
      <c r="Z73" s="716"/>
      <c r="AA73" s="716"/>
      <c r="AB73" s="716"/>
      <c r="AC73" s="716"/>
      <c r="AD73" s="716"/>
      <c r="AE73" s="716"/>
      <c r="AF73" s="716"/>
      <c r="AG73" s="716"/>
      <c r="AH73" s="716"/>
      <c r="AI73" s="716"/>
      <c r="AJ73" s="716"/>
      <c r="AK73" s="716"/>
      <c r="AL73" s="716"/>
      <c r="AM73" s="716"/>
      <c r="AN73" s="716"/>
      <c r="AO73" s="716"/>
      <c r="AP73" s="716"/>
      <c r="AQ73" s="716"/>
      <c r="AR73" s="116"/>
      <c r="AS73" s="147"/>
      <c r="AT73" s="97"/>
      <c r="AU73" s="132"/>
      <c r="AV73" s="132"/>
      <c r="AW73" s="707"/>
      <c r="AX73" s="707"/>
      <c r="AY73" s="707"/>
      <c r="AZ73" s="707"/>
      <c r="BA73" s="707"/>
      <c r="BB73" s="707"/>
      <c r="BC73" s="707"/>
      <c r="BD73" s="707"/>
      <c r="BE73" s="707"/>
      <c r="BF73" s="707"/>
      <c r="BG73" s="707"/>
      <c r="BH73" s="707"/>
      <c r="BI73" s="132"/>
      <c r="BJ73" s="132"/>
      <c r="BK73" s="132"/>
      <c r="BL73" s="132"/>
      <c r="BM73" s="132"/>
      <c r="BN73" s="132"/>
      <c r="BO73" s="32"/>
      <c r="BP73" s="53"/>
      <c r="BQ73" s="133"/>
      <c r="BR73" s="133"/>
      <c r="BS73" s="133"/>
      <c r="BT73" s="133"/>
    </row>
    <row r="74" spans="1:72" ht="7.5" customHeight="1">
      <c r="A74" s="23"/>
      <c r="B74" s="99"/>
      <c r="C74" s="107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2"/>
      <c r="AF74" s="112"/>
      <c r="AG74" s="705" t="s">
        <v>176</v>
      </c>
      <c r="AH74" s="705"/>
      <c r="AI74" s="705"/>
      <c r="AJ74" s="705"/>
      <c r="AK74" s="705"/>
      <c r="AL74" s="705"/>
      <c r="AM74" s="705"/>
      <c r="AN74" s="705"/>
      <c r="AO74" s="112"/>
      <c r="AP74" s="112"/>
      <c r="AQ74" s="112"/>
      <c r="AR74" s="116"/>
      <c r="AS74" s="147"/>
      <c r="AT74" s="97"/>
      <c r="AU74" s="132"/>
      <c r="AV74" s="132"/>
      <c r="AW74" s="707"/>
      <c r="AX74" s="707"/>
      <c r="AY74" s="707"/>
      <c r="AZ74" s="707"/>
      <c r="BA74" s="707"/>
      <c r="BB74" s="707"/>
      <c r="BC74" s="707"/>
      <c r="BD74" s="707"/>
      <c r="BE74" s="707"/>
      <c r="BF74" s="707"/>
      <c r="BG74" s="707"/>
      <c r="BH74" s="707"/>
      <c r="BI74" s="132"/>
      <c r="BJ74" s="132"/>
      <c r="BK74" s="132"/>
      <c r="BL74" s="132"/>
      <c r="BM74" s="132"/>
      <c r="BN74" s="132"/>
      <c r="BO74" s="32"/>
      <c r="BP74" s="53"/>
      <c r="BQ74" s="133"/>
      <c r="BR74" s="133"/>
      <c r="BS74" s="133"/>
      <c r="BT74" s="133"/>
    </row>
    <row r="75" spans="1:72" ht="7.5" customHeight="1">
      <c r="A75" s="23"/>
      <c r="B75" s="99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705"/>
      <c r="AH75" s="705"/>
      <c r="AI75" s="705"/>
      <c r="AJ75" s="705"/>
      <c r="AK75" s="705"/>
      <c r="AL75" s="705"/>
      <c r="AM75" s="705"/>
      <c r="AN75" s="705"/>
      <c r="AO75" s="107"/>
      <c r="AP75" s="107"/>
      <c r="AQ75" s="107"/>
      <c r="AR75" s="108"/>
      <c r="AS75" s="32"/>
      <c r="AT75" s="97"/>
      <c r="AU75" s="32"/>
      <c r="AV75" s="32"/>
      <c r="AW75" s="707"/>
      <c r="AX75" s="707"/>
      <c r="AY75" s="707"/>
      <c r="AZ75" s="707"/>
      <c r="BA75" s="707"/>
      <c r="BB75" s="707"/>
      <c r="BC75" s="707"/>
      <c r="BD75" s="707"/>
      <c r="BE75" s="707"/>
      <c r="BF75" s="707"/>
      <c r="BG75" s="707"/>
      <c r="BH75" s="707"/>
      <c r="BI75" s="32"/>
      <c r="BJ75" s="32"/>
      <c r="BK75" s="32"/>
      <c r="BL75" s="32"/>
      <c r="BM75" s="32"/>
      <c r="BN75" s="32"/>
      <c r="BO75" s="32"/>
      <c r="BP75" s="53"/>
      <c r="BQ75" s="133"/>
      <c r="BR75" s="133"/>
      <c r="BS75" s="133"/>
      <c r="BT75" s="133"/>
    </row>
    <row r="76" spans="1:72" ht="7.5" customHeight="1">
      <c r="A76" s="23"/>
      <c r="B76" s="99"/>
      <c r="C76" s="155"/>
      <c r="D76" s="157"/>
      <c r="E76" s="157"/>
      <c r="F76" s="157"/>
      <c r="G76" s="157"/>
      <c r="H76" s="157"/>
      <c r="I76" s="158"/>
      <c r="J76" s="159"/>
      <c r="K76" s="159"/>
      <c r="L76" s="159"/>
      <c r="M76" s="159"/>
      <c r="N76" s="159"/>
      <c r="O76" s="437" t="s">
        <v>169</v>
      </c>
      <c r="P76" s="43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706" t="s">
        <v>177</v>
      </c>
      <c r="AD76" s="706"/>
      <c r="AE76" s="706"/>
      <c r="AF76" s="706"/>
      <c r="AG76" s="706"/>
      <c r="AH76" s="706"/>
      <c r="AI76" s="706"/>
      <c r="AJ76" s="706"/>
      <c r="AK76" s="706"/>
      <c r="AL76" s="706"/>
      <c r="AM76" s="706"/>
      <c r="AN76" s="706"/>
      <c r="AO76" s="107"/>
      <c r="AP76" s="107"/>
      <c r="AQ76" s="107"/>
      <c r="AR76" s="108"/>
      <c r="AS76" s="32"/>
      <c r="AT76" s="97"/>
      <c r="AU76" s="32"/>
      <c r="AV76" s="32"/>
      <c r="AW76" s="707"/>
      <c r="AX76" s="707"/>
      <c r="AY76" s="707"/>
      <c r="AZ76" s="707"/>
      <c r="BA76" s="707"/>
      <c r="BB76" s="707"/>
      <c r="BC76" s="707"/>
      <c r="BD76" s="707"/>
      <c r="BE76" s="707"/>
      <c r="BF76" s="707"/>
      <c r="BG76" s="707"/>
      <c r="BH76" s="707"/>
      <c r="BI76" s="32"/>
      <c r="BJ76" s="32"/>
      <c r="BK76" s="32"/>
      <c r="BL76" s="32"/>
      <c r="BM76" s="32"/>
      <c r="BN76" s="32"/>
      <c r="BO76" s="32"/>
      <c r="BP76" s="53"/>
      <c r="BQ76" s="133"/>
      <c r="BR76" s="133"/>
      <c r="BS76" s="133"/>
      <c r="BT76" s="133"/>
    </row>
    <row r="77" spans="1:72" ht="7.5" customHeight="1">
      <c r="A77" s="23"/>
      <c r="B77" s="99"/>
      <c r="C77" s="107"/>
      <c r="D77" s="111"/>
      <c r="E77" s="111"/>
      <c r="F77" s="111"/>
      <c r="G77" s="111"/>
      <c r="H77" s="111"/>
      <c r="I77" s="160"/>
      <c r="J77" s="160"/>
      <c r="K77" s="160"/>
      <c r="L77" s="160"/>
      <c r="M77" s="160"/>
      <c r="N77" s="160"/>
      <c r="O77" s="437"/>
      <c r="P77" s="437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706"/>
      <c r="AD77" s="706"/>
      <c r="AE77" s="706"/>
      <c r="AF77" s="706"/>
      <c r="AG77" s="706"/>
      <c r="AH77" s="706"/>
      <c r="AI77" s="706"/>
      <c r="AJ77" s="706"/>
      <c r="AK77" s="706"/>
      <c r="AL77" s="706"/>
      <c r="AM77" s="706"/>
      <c r="AN77" s="706"/>
      <c r="AO77" s="184"/>
      <c r="AP77" s="184"/>
      <c r="AQ77" s="184"/>
      <c r="AR77" s="185"/>
      <c r="AS77" s="186"/>
      <c r="AT77" s="97"/>
      <c r="AU77" s="186"/>
      <c r="AV77" s="186"/>
      <c r="AW77" s="707"/>
      <c r="AX77" s="707"/>
      <c r="AY77" s="707"/>
      <c r="AZ77" s="707"/>
      <c r="BA77" s="707"/>
      <c r="BB77" s="707"/>
      <c r="BC77" s="707"/>
      <c r="BD77" s="707"/>
      <c r="BE77" s="707"/>
      <c r="BF77" s="707"/>
      <c r="BG77" s="707"/>
      <c r="BH77" s="707"/>
      <c r="BI77" s="186"/>
      <c r="BJ77" s="186"/>
      <c r="BK77" s="186"/>
      <c r="BL77" s="186"/>
      <c r="BM77" s="186"/>
      <c r="BN77" s="186"/>
      <c r="BO77" s="186"/>
      <c r="BP77" s="53"/>
      <c r="BQ77" s="133"/>
      <c r="BR77" s="133"/>
      <c r="BS77" s="133"/>
      <c r="BT77" s="133"/>
    </row>
    <row r="78" spans="1:72" ht="7.5" customHeight="1">
      <c r="A78" s="23"/>
      <c r="B78" s="99"/>
      <c r="C78" s="184"/>
      <c r="D78" s="184"/>
      <c r="E78" s="184"/>
      <c r="G78" s="142"/>
      <c r="H78" s="142"/>
      <c r="I78" s="142"/>
      <c r="J78" s="184"/>
      <c r="K78" s="184"/>
      <c r="L78" s="184"/>
      <c r="M78" s="184"/>
      <c r="N78" s="142" t="s">
        <v>178</v>
      </c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4"/>
      <c r="AQ78" s="184"/>
      <c r="AR78" s="185"/>
      <c r="AS78" s="186"/>
      <c r="AT78" s="97"/>
      <c r="AU78" s="186"/>
      <c r="AV78" s="186"/>
      <c r="AW78" s="707"/>
      <c r="AX78" s="707"/>
      <c r="AY78" s="707"/>
      <c r="AZ78" s="707"/>
      <c r="BA78" s="707"/>
      <c r="BB78" s="707"/>
      <c r="BC78" s="707"/>
      <c r="BD78" s="707"/>
      <c r="BE78" s="707"/>
      <c r="BF78" s="707"/>
      <c r="BG78" s="707"/>
      <c r="BH78" s="707"/>
      <c r="BI78" s="186"/>
      <c r="BJ78" s="186"/>
      <c r="BK78" s="186"/>
      <c r="BL78" s="186"/>
      <c r="BM78" s="186"/>
      <c r="BN78" s="186"/>
      <c r="BO78" s="186"/>
      <c r="BP78" s="53"/>
      <c r="BQ78" s="133"/>
      <c r="BR78" s="133"/>
      <c r="BS78" s="133"/>
      <c r="BT78" s="133"/>
    </row>
    <row r="79" spans="1:72" ht="7.5" customHeight="1">
      <c r="A79" s="23"/>
      <c r="B79" s="99"/>
      <c r="C79" s="124"/>
      <c r="D79" s="124"/>
      <c r="E79" s="124"/>
      <c r="F79" s="142"/>
      <c r="G79" s="142"/>
      <c r="H79" s="142"/>
      <c r="I79" s="142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4"/>
      <c r="AL79" s="124"/>
      <c r="AM79" s="124"/>
      <c r="AN79" s="124"/>
      <c r="AO79" s="124"/>
      <c r="AP79" s="124"/>
      <c r="AQ79" s="124"/>
      <c r="AR79" s="125"/>
      <c r="AS79" s="60"/>
      <c r="AT79" s="97"/>
      <c r="AU79" s="60"/>
      <c r="AV79" s="60"/>
      <c r="AW79" s="707"/>
      <c r="AX79" s="707"/>
      <c r="AY79" s="707"/>
      <c r="AZ79" s="707"/>
      <c r="BA79" s="707"/>
      <c r="BB79" s="707"/>
      <c r="BC79" s="707"/>
      <c r="BD79" s="707"/>
      <c r="BE79" s="707"/>
      <c r="BF79" s="707"/>
      <c r="BG79" s="707"/>
      <c r="BH79" s="707"/>
      <c r="BI79" s="60"/>
      <c r="BJ79" s="60"/>
      <c r="BK79" s="60"/>
      <c r="BL79" s="60"/>
      <c r="BM79" s="60"/>
      <c r="BN79" s="60"/>
      <c r="BO79" s="60"/>
      <c r="BP79" s="53"/>
      <c r="BQ79" s="133"/>
      <c r="BR79" s="133"/>
      <c r="BS79" s="133"/>
      <c r="BT79" s="133"/>
    </row>
    <row r="80" spans="1:72" ht="7.5" customHeight="1">
      <c r="A80" s="23"/>
      <c r="B80" s="117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  <c r="T80" s="187"/>
      <c r="U80" s="187"/>
      <c r="V80" s="187"/>
      <c r="W80" s="187"/>
      <c r="X80" s="187"/>
      <c r="Y80" s="187"/>
      <c r="Z80" s="187"/>
      <c r="AA80" s="187"/>
      <c r="AB80" s="187"/>
      <c r="AC80" s="187"/>
      <c r="AD80" s="187"/>
      <c r="AE80" s="187"/>
      <c r="AF80" s="187"/>
      <c r="AG80" s="187"/>
      <c r="AH80" s="187"/>
      <c r="AI80" s="187"/>
      <c r="AJ80" s="187"/>
      <c r="AK80" s="187"/>
      <c r="AL80" s="187"/>
      <c r="AM80" s="187"/>
      <c r="AN80" s="187"/>
      <c r="AO80" s="187"/>
      <c r="AP80" s="187"/>
      <c r="AQ80" s="187"/>
      <c r="AR80" s="188" t="s">
        <v>179</v>
      </c>
      <c r="AS80" s="60"/>
      <c r="AT80" s="97"/>
      <c r="AU80" s="60"/>
      <c r="AV80" s="60"/>
      <c r="AW80" s="707"/>
      <c r="AX80" s="707"/>
      <c r="AY80" s="707"/>
      <c r="AZ80" s="707"/>
      <c r="BA80" s="707"/>
      <c r="BB80" s="707"/>
      <c r="BC80" s="707"/>
      <c r="BD80" s="707"/>
      <c r="BE80" s="707"/>
      <c r="BF80" s="707"/>
      <c r="BG80" s="707"/>
      <c r="BH80" s="707"/>
      <c r="BI80" s="60"/>
      <c r="BJ80" s="60"/>
      <c r="BK80" s="60"/>
      <c r="BL80" s="60"/>
      <c r="BM80" s="60"/>
      <c r="BN80" s="60"/>
      <c r="BO80" s="60"/>
      <c r="BP80" s="53"/>
      <c r="BQ80" s="133"/>
      <c r="BR80" s="133"/>
      <c r="BS80" s="133"/>
      <c r="BT80" s="133"/>
    </row>
    <row r="81" spans="1:72" ht="4.5" customHeight="1">
      <c r="A81" s="23"/>
      <c r="B81" s="3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97"/>
      <c r="AU81" s="60"/>
      <c r="AV81" s="60"/>
      <c r="AW81" s="707"/>
      <c r="AX81" s="707"/>
      <c r="AY81" s="707"/>
      <c r="AZ81" s="707"/>
      <c r="BA81" s="707"/>
      <c r="BB81" s="707"/>
      <c r="BC81" s="707"/>
      <c r="BD81" s="707"/>
      <c r="BE81" s="707"/>
      <c r="BF81" s="707"/>
      <c r="BG81" s="707"/>
      <c r="BH81" s="707"/>
      <c r="BI81" s="60"/>
      <c r="BJ81" s="60"/>
      <c r="BK81" s="60"/>
      <c r="BL81" s="60"/>
      <c r="BM81" s="60"/>
      <c r="BN81" s="60"/>
      <c r="BO81" s="60"/>
      <c r="BP81" s="53"/>
      <c r="BQ81" s="133"/>
      <c r="BR81" s="133"/>
      <c r="BS81" s="133"/>
      <c r="BT81" s="133"/>
    </row>
    <row r="82" spans="1:72" ht="13.5" customHeight="1">
      <c r="A82" s="23"/>
      <c r="B82" s="32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189" t="s">
        <v>180</v>
      </c>
      <c r="AS82" s="60"/>
      <c r="AT82" s="97"/>
      <c r="AU82" s="60"/>
      <c r="AV82" s="60"/>
      <c r="AW82" s="707"/>
      <c r="AX82" s="707"/>
      <c r="AY82" s="707"/>
      <c r="AZ82" s="707"/>
      <c r="BA82" s="707"/>
      <c r="BB82" s="707"/>
      <c r="BC82" s="707"/>
      <c r="BD82" s="707"/>
      <c r="BE82" s="707"/>
      <c r="BF82" s="707"/>
      <c r="BG82" s="707"/>
      <c r="BH82" s="707"/>
      <c r="BI82" s="60"/>
      <c r="BJ82" s="60"/>
      <c r="BK82" s="60"/>
      <c r="BL82" s="60"/>
      <c r="BM82" s="60"/>
      <c r="BN82" s="60"/>
      <c r="BO82" s="60"/>
      <c r="BP82" s="53"/>
      <c r="BQ82" s="133"/>
      <c r="BR82" s="133"/>
      <c r="BS82" s="133"/>
      <c r="BT82" s="133"/>
    </row>
    <row r="83" spans="1:72" ht="3.75" customHeight="1">
      <c r="A83" s="23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97"/>
      <c r="AU83" s="32"/>
      <c r="AV83" s="32"/>
      <c r="AW83" s="707"/>
      <c r="AX83" s="707"/>
      <c r="AY83" s="707"/>
      <c r="AZ83" s="707"/>
      <c r="BA83" s="707"/>
      <c r="BB83" s="707"/>
      <c r="BC83" s="707"/>
      <c r="BD83" s="707"/>
      <c r="BE83" s="707"/>
      <c r="BF83" s="707"/>
      <c r="BG83" s="707"/>
      <c r="BH83" s="707"/>
      <c r="BI83" s="32"/>
      <c r="BJ83" s="32"/>
      <c r="BK83" s="32"/>
      <c r="BL83" s="32"/>
      <c r="BM83" s="32"/>
      <c r="BN83" s="32"/>
      <c r="BO83" s="32"/>
      <c r="BP83" s="53"/>
      <c r="BQ83" s="133"/>
      <c r="BR83" s="133"/>
      <c r="BS83" s="133"/>
      <c r="BT83" s="133"/>
    </row>
    <row r="84" spans="1:72" ht="7.5" customHeight="1">
      <c r="A84" s="23"/>
      <c r="B84" s="32"/>
      <c r="C84" s="32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190"/>
      <c r="V84" s="190"/>
      <c r="W84" s="190"/>
      <c r="X84" s="190"/>
      <c r="Y84" s="71"/>
      <c r="Z84" s="71"/>
      <c r="AA84" s="71"/>
      <c r="AB84" s="71"/>
      <c r="AC84" s="190"/>
      <c r="AD84" s="190"/>
      <c r="AE84" s="190"/>
      <c r="AF84" s="190"/>
      <c r="AG84" s="190"/>
      <c r="AH84" s="71"/>
      <c r="AI84" s="71"/>
      <c r="AJ84" s="71"/>
      <c r="AK84" s="71"/>
      <c r="AL84" s="32"/>
      <c r="AM84" s="32"/>
      <c r="AN84" s="32"/>
      <c r="AO84" s="32"/>
      <c r="AP84" s="32"/>
      <c r="AQ84" s="132"/>
      <c r="AR84" s="132"/>
      <c r="AS84" s="132"/>
      <c r="AT84" s="97"/>
      <c r="AU84" s="190"/>
      <c r="AV84" s="190"/>
      <c r="AW84" s="707"/>
      <c r="AX84" s="707"/>
      <c r="AY84" s="707"/>
      <c r="AZ84" s="707"/>
      <c r="BA84" s="707"/>
      <c r="BB84" s="707"/>
      <c r="BC84" s="707"/>
      <c r="BD84" s="707"/>
      <c r="BE84" s="707"/>
      <c r="BF84" s="707"/>
      <c r="BG84" s="707"/>
      <c r="BH84" s="707"/>
      <c r="BI84" s="132"/>
      <c r="BJ84" s="132"/>
      <c r="BK84" s="132"/>
      <c r="BL84" s="132"/>
      <c r="BM84" s="132"/>
      <c r="BN84" s="132"/>
      <c r="BO84" s="32"/>
      <c r="BP84" s="53"/>
      <c r="BQ84" s="133"/>
      <c r="BR84" s="133"/>
      <c r="BS84" s="133"/>
      <c r="BT84" s="133"/>
    </row>
    <row r="85" spans="1:72" ht="7.5" customHeight="1">
      <c r="A85" s="23"/>
      <c r="B85" s="32"/>
      <c r="C85" s="32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190"/>
      <c r="V85" s="190"/>
      <c r="W85" s="190"/>
      <c r="X85" s="190"/>
      <c r="Y85" s="71"/>
      <c r="Z85" s="71"/>
      <c r="AA85" s="71"/>
      <c r="AB85" s="71"/>
      <c r="AC85" s="190"/>
      <c r="AD85" s="190"/>
      <c r="AE85" s="190"/>
      <c r="AF85" s="190"/>
      <c r="AG85" s="190"/>
      <c r="AH85" s="71"/>
      <c r="AI85" s="71"/>
      <c r="AJ85" s="71"/>
      <c r="AK85" s="71"/>
      <c r="AL85" s="32"/>
      <c r="AM85" s="32"/>
      <c r="AN85" s="32"/>
      <c r="AO85" s="32"/>
      <c r="AP85" s="32"/>
      <c r="AQ85" s="132"/>
      <c r="AR85" s="132"/>
      <c r="AS85" s="132"/>
      <c r="AT85" s="190"/>
      <c r="AU85" s="190"/>
      <c r="AV85" s="190"/>
      <c r="AW85" s="707"/>
      <c r="AX85" s="707"/>
      <c r="AY85" s="707"/>
      <c r="AZ85" s="707"/>
      <c r="BA85" s="707"/>
      <c r="BB85" s="707"/>
      <c r="BC85" s="707"/>
      <c r="BD85" s="707"/>
      <c r="BE85" s="707"/>
      <c r="BF85" s="707"/>
      <c r="BG85" s="707"/>
      <c r="BH85" s="707"/>
      <c r="BI85" s="132"/>
      <c r="BJ85" s="132"/>
      <c r="BK85" s="132"/>
      <c r="BL85" s="132"/>
      <c r="BM85" s="132"/>
      <c r="BN85" s="132"/>
      <c r="BO85" s="32"/>
      <c r="BP85" s="53"/>
      <c r="BQ85" s="133"/>
      <c r="BR85" s="133"/>
      <c r="BS85" s="133"/>
      <c r="BT85" s="133"/>
    </row>
    <row r="86" spans="1:72" ht="3.75" customHeight="1">
      <c r="A86" s="23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707"/>
      <c r="AX86" s="707"/>
      <c r="AY86" s="707"/>
      <c r="AZ86" s="707"/>
      <c r="BA86" s="707"/>
      <c r="BB86" s="707"/>
      <c r="BC86" s="707"/>
      <c r="BD86" s="707"/>
      <c r="BE86" s="707"/>
      <c r="BF86" s="707"/>
      <c r="BG86" s="707"/>
      <c r="BH86" s="707"/>
      <c r="BI86" s="32"/>
      <c r="BJ86" s="32"/>
      <c r="BK86" s="32"/>
      <c r="BL86" s="32"/>
      <c r="BM86" s="32"/>
      <c r="BN86" s="32"/>
      <c r="BO86" s="32"/>
      <c r="BP86" s="53"/>
      <c r="BQ86" s="133"/>
      <c r="BR86" s="133"/>
      <c r="BS86" s="133"/>
      <c r="BT86" s="133"/>
    </row>
    <row r="87" spans="1:72" ht="7.5" customHeight="1">
      <c r="A87" s="23"/>
      <c r="B87" s="32"/>
      <c r="C87" s="32"/>
      <c r="D87" s="71"/>
      <c r="E87" s="71"/>
      <c r="F87" s="71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71"/>
      <c r="S87" s="71"/>
      <c r="T87" s="71"/>
      <c r="U87" s="190"/>
      <c r="V87" s="190"/>
      <c r="W87" s="190"/>
      <c r="X87" s="190"/>
      <c r="Y87" s="190"/>
      <c r="Z87" s="190"/>
      <c r="AA87" s="190"/>
      <c r="AB87" s="190"/>
      <c r="AC87" s="190"/>
      <c r="AD87" s="190"/>
      <c r="AE87" s="190"/>
      <c r="AF87" s="32"/>
      <c r="AG87" s="32"/>
      <c r="AH87" s="32"/>
      <c r="AI87" s="32"/>
      <c r="AJ87" s="32"/>
      <c r="AK87" s="32"/>
      <c r="AL87" s="32"/>
      <c r="AM87" s="190"/>
      <c r="AN87" s="190"/>
      <c r="AO87" s="190"/>
      <c r="AP87" s="190"/>
      <c r="AQ87" s="190"/>
      <c r="AR87" s="190"/>
      <c r="AS87" s="190"/>
      <c r="AT87" s="190"/>
      <c r="AU87" s="190"/>
      <c r="AV87" s="190"/>
      <c r="AW87" s="707"/>
      <c r="AX87" s="707"/>
      <c r="AY87" s="707"/>
      <c r="AZ87" s="707"/>
      <c r="BA87" s="707"/>
      <c r="BB87" s="707"/>
      <c r="BC87" s="707"/>
      <c r="BD87" s="707"/>
      <c r="BE87" s="707"/>
      <c r="BF87" s="707"/>
      <c r="BG87" s="707"/>
      <c r="BH87" s="707"/>
      <c r="BI87" s="190"/>
      <c r="BJ87" s="190"/>
      <c r="BK87" s="190"/>
      <c r="BL87" s="132"/>
      <c r="BM87" s="132"/>
      <c r="BN87" s="132"/>
      <c r="BO87" s="32"/>
      <c r="BP87" s="53"/>
      <c r="BQ87" s="133"/>
      <c r="BR87" s="133"/>
      <c r="BS87" s="133"/>
      <c r="BT87" s="133"/>
    </row>
    <row r="88" spans="1:72" ht="7.5" customHeight="1">
      <c r="A88" s="23"/>
      <c r="B88" s="32"/>
      <c r="C88" s="32"/>
      <c r="D88" s="71"/>
      <c r="E88" s="71"/>
      <c r="F88" s="71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71"/>
      <c r="S88" s="71"/>
      <c r="T88" s="71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32"/>
      <c r="AG88" s="32"/>
      <c r="AH88" s="32"/>
      <c r="AI88" s="32"/>
      <c r="AJ88" s="32"/>
      <c r="AK88" s="32"/>
      <c r="AL88" s="32"/>
      <c r="AM88" s="190"/>
      <c r="AN88" s="190"/>
      <c r="AO88" s="190"/>
      <c r="AP88" s="190"/>
      <c r="AQ88" s="190"/>
      <c r="AR88" s="190"/>
      <c r="AS88" s="190"/>
      <c r="AT88" s="190"/>
      <c r="AU88" s="190"/>
      <c r="AV88" s="190"/>
      <c r="AW88" s="707"/>
      <c r="AX88" s="707"/>
      <c r="AY88" s="707"/>
      <c r="AZ88" s="707"/>
      <c r="BA88" s="707"/>
      <c r="BB88" s="707"/>
      <c r="BC88" s="707"/>
      <c r="BD88" s="707"/>
      <c r="BE88" s="707"/>
      <c r="BF88" s="707"/>
      <c r="BG88" s="707"/>
      <c r="BH88" s="707"/>
      <c r="BI88" s="190"/>
      <c r="BJ88" s="190"/>
      <c r="BK88" s="190"/>
      <c r="BL88" s="132"/>
      <c r="BM88" s="132"/>
      <c r="BN88" s="132"/>
      <c r="BO88" s="32"/>
      <c r="BP88" s="53"/>
      <c r="BQ88" s="133"/>
      <c r="BR88" s="133"/>
      <c r="BS88" s="133"/>
      <c r="BT88" s="133"/>
    </row>
    <row r="89" spans="1:72" ht="3.75" customHeight="1">
      <c r="A89" s="23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6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53"/>
      <c r="BQ89" s="133"/>
      <c r="BR89" s="133"/>
      <c r="BS89" s="133"/>
      <c r="BT89" s="133"/>
    </row>
    <row r="90" spans="1:72" ht="7.5" customHeight="1">
      <c r="A90" s="23"/>
      <c r="B90" s="32"/>
      <c r="C90" s="32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32"/>
      <c r="AL90" s="32"/>
      <c r="AM90" s="32"/>
      <c r="AN90" s="32"/>
      <c r="AO90" s="191"/>
      <c r="AP90" s="191"/>
      <c r="AQ90" s="191"/>
      <c r="AR90" s="191"/>
      <c r="AS90" s="191"/>
      <c r="AT90" s="191"/>
      <c r="AU90" s="191"/>
      <c r="AV90" s="191"/>
      <c r="AW90" s="191"/>
      <c r="AX90" s="191"/>
      <c r="AY90" s="191"/>
      <c r="AZ90" s="191"/>
      <c r="BA90" s="191"/>
      <c r="BB90" s="191"/>
      <c r="BC90" s="191"/>
      <c r="BD90" s="191"/>
      <c r="BE90" s="191"/>
      <c r="BF90" s="191"/>
      <c r="BG90" s="191"/>
      <c r="BH90" s="191"/>
      <c r="BI90" s="191"/>
      <c r="BJ90" s="191"/>
      <c r="BK90" s="191"/>
      <c r="BL90" s="191"/>
      <c r="BM90" s="191"/>
      <c r="BN90" s="191"/>
      <c r="BO90" s="32"/>
      <c r="BP90" s="53"/>
      <c r="BQ90" s="133"/>
      <c r="BR90" s="133"/>
      <c r="BS90" s="133"/>
      <c r="BT90" s="133"/>
    </row>
    <row r="91" spans="1:72" ht="7.5" customHeight="1">
      <c r="A91" s="23"/>
      <c r="B91" s="32"/>
      <c r="C91" s="32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  <c r="AK91" s="32"/>
      <c r="AL91" s="32"/>
      <c r="AM91" s="32"/>
      <c r="AN91" s="32"/>
      <c r="AO91" s="191"/>
      <c r="AP91" s="191"/>
      <c r="AQ91" s="191"/>
      <c r="AR91" s="191"/>
      <c r="AS91" s="191"/>
      <c r="AT91" s="191"/>
      <c r="AU91" s="191"/>
      <c r="AV91" s="191"/>
      <c r="AW91" s="191"/>
      <c r="AX91" s="191"/>
      <c r="AY91" s="191"/>
      <c r="AZ91" s="191"/>
      <c r="BA91" s="191"/>
      <c r="BB91" s="191"/>
      <c r="BC91" s="191"/>
      <c r="BD91" s="191"/>
      <c r="BE91" s="191"/>
      <c r="BF91" s="191"/>
      <c r="BG91" s="191"/>
      <c r="BH91" s="191"/>
      <c r="BI91" s="191"/>
      <c r="BJ91" s="191"/>
      <c r="BK91" s="191"/>
      <c r="BL91" s="191"/>
      <c r="BM91" s="191"/>
      <c r="BN91" s="191"/>
      <c r="BO91" s="32"/>
      <c r="BP91" s="53"/>
      <c r="BQ91" s="133"/>
      <c r="BR91" s="133"/>
      <c r="BS91" s="133"/>
      <c r="BT91" s="133"/>
    </row>
    <row r="92" spans="1:72" ht="7.5" customHeight="1">
      <c r="A92" s="23"/>
      <c r="B92" s="192"/>
      <c r="C92" s="32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32"/>
      <c r="AL92" s="32"/>
      <c r="AM92" s="32"/>
      <c r="AN92" s="32"/>
      <c r="AO92" s="132"/>
      <c r="AP92" s="132"/>
      <c r="AQ92" s="132"/>
      <c r="AR92" s="132"/>
      <c r="AS92" s="132"/>
      <c r="AT92" s="132"/>
      <c r="AU92" s="132"/>
      <c r="AV92" s="132"/>
      <c r="AW92" s="132"/>
      <c r="AX92" s="132"/>
      <c r="AY92" s="132"/>
      <c r="AZ92" s="132"/>
      <c r="BA92" s="132"/>
      <c r="BB92" s="132"/>
      <c r="BC92" s="132"/>
      <c r="BD92" s="132"/>
      <c r="BE92" s="132"/>
      <c r="BF92" s="132"/>
      <c r="BG92" s="132"/>
      <c r="BH92" s="132"/>
      <c r="BI92" s="132"/>
      <c r="BJ92" s="132"/>
      <c r="BK92" s="132"/>
      <c r="BL92" s="132"/>
      <c r="BM92" s="132"/>
      <c r="BN92" s="132"/>
      <c r="BO92" s="32"/>
      <c r="BP92" s="53"/>
      <c r="BQ92" s="133"/>
      <c r="BR92" s="133"/>
      <c r="BS92" s="133"/>
      <c r="BT92" s="133"/>
    </row>
    <row r="93" spans="1:72" ht="7.5" customHeight="1">
      <c r="A93" s="23"/>
      <c r="B93" s="192"/>
      <c r="C93" s="32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32"/>
      <c r="AL93" s="32"/>
      <c r="AM93" s="32"/>
      <c r="AN93" s="32"/>
      <c r="AO93" s="132"/>
      <c r="AP93" s="132"/>
      <c r="AQ93" s="132"/>
      <c r="AR93" s="132"/>
      <c r="AS93" s="132"/>
      <c r="AT93" s="132"/>
      <c r="AU93" s="132"/>
      <c r="AV93" s="132"/>
      <c r="AW93" s="132"/>
      <c r="AX93" s="132"/>
      <c r="AY93" s="132"/>
      <c r="AZ93" s="132"/>
      <c r="BA93" s="132"/>
      <c r="BB93" s="132"/>
      <c r="BC93" s="132"/>
      <c r="BD93" s="132"/>
      <c r="BE93" s="132"/>
      <c r="BF93" s="132"/>
      <c r="BG93" s="132"/>
      <c r="BH93" s="132"/>
      <c r="BI93" s="132"/>
      <c r="BJ93" s="132"/>
      <c r="BK93" s="132"/>
      <c r="BL93" s="132"/>
      <c r="BM93" s="132"/>
      <c r="BN93" s="132"/>
      <c r="BO93" s="32"/>
      <c r="BP93" s="53"/>
      <c r="BQ93" s="133"/>
      <c r="BR93" s="133"/>
      <c r="BS93" s="133"/>
      <c r="BT93" s="133"/>
    </row>
    <row r="94" spans="1:72" ht="7.5" customHeight="1">
      <c r="A94" s="23"/>
      <c r="B94" s="19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53"/>
      <c r="BQ94" s="133"/>
      <c r="BR94" s="133"/>
      <c r="BS94" s="133"/>
      <c r="BT94" s="133"/>
    </row>
    <row r="95" spans="1:72" ht="7.5" customHeight="1">
      <c r="A95" s="23"/>
      <c r="B95" s="19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53"/>
      <c r="BQ95" s="133"/>
      <c r="BR95" s="133"/>
      <c r="BS95" s="133"/>
      <c r="BT95" s="133"/>
    </row>
    <row r="96" spans="1:72" ht="7.5" customHeight="1">
      <c r="A96" s="23"/>
      <c r="B96" s="192"/>
      <c r="C96" s="186"/>
      <c r="D96" s="186"/>
      <c r="E96" s="186"/>
      <c r="F96" s="186"/>
      <c r="G96" s="186"/>
      <c r="H96" s="186"/>
      <c r="I96" s="186"/>
      <c r="J96" s="186"/>
      <c r="K96" s="186"/>
      <c r="L96" s="186"/>
      <c r="M96" s="186"/>
      <c r="N96" s="186"/>
      <c r="O96" s="186"/>
      <c r="P96" s="186"/>
      <c r="Q96" s="186"/>
      <c r="R96" s="186"/>
      <c r="S96" s="186"/>
      <c r="T96" s="186"/>
      <c r="U96" s="186"/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  <c r="AS96" s="186"/>
      <c r="AT96" s="186"/>
      <c r="AU96" s="186"/>
      <c r="AV96" s="186"/>
      <c r="AW96" s="186"/>
      <c r="AX96" s="186"/>
      <c r="AY96" s="186"/>
      <c r="AZ96" s="186"/>
      <c r="BA96" s="186"/>
      <c r="BB96" s="186"/>
      <c r="BC96" s="186"/>
      <c r="BD96" s="186"/>
      <c r="BE96" s="186"/>
      <c r="BF96" s="186"/>
      <c r="BG96" s="186"/>
      <c r="BH96" s="186"/>
      <c r="BI96" s="186"/>
      <c r="BJ96" s="186"/>
      <c r="BK96" s="186"/>
      <c r="BL96" s="186"/>
      <c r="BM96" s="186"/>
      <c r="BN96" s="186"/>
      <c r="BO96" s="186"/>
      <c r="BP96" s="53"/>
      <c r="BQ96" s="133"/>
      <c r="BR96" s="133"/>
      <c r="BS96" s="133"/>
      <c r="BT96" s="133"/>
    </row>
    <row r="97" spans="1:72" ht="7.5" customHeight="1">
      <c r="A97" s="23"/>
      <c r="B97" s="192"/>
      <c r="C97" s="186"/>
      <c r="D97" s="186"/>
      <c r="E97" s="186"/>
      <c r="F97" s="186"/>
      <c r="G97" s="186"/>
      <c r="H97" s="186"/>
      <c r="I97" s="186"/>
      <c r="J97" s="186"/>
      <c r="K97" s="186"/>
      <c r="L97" s="186"/>
      <c r="M97" s="186"/>
      <c r="N97" s="186"/>
      <c r="O97" s="186"/>
      <c r="P97" s="186"/>
      <c r="Q97" s="186"/>
      <c r="R97" s="186"/>
      <c r="S97" s="186"/>
      <c r="T97" s="186"/>
      <c r="U97" s="186"/>
      <c r="V97" s="186"/>
      <c r="W97" s="186"/>
      <c r="X97" s="186"/>
      <c r="Y97" s="186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  <c r="AS97" s="186"/>
      <c r="AT97" s="186"/>
      <c r="AU97" s="186"/>
      <c r="AV97" s="186"/>
      <c r="AW97" s="186"/>
      <c r="AX97" s="186"/>
      <c r="AY97" s="186"/>
      <c r="AZ97" s="186"/>
      <c r="BA97" s="186"/>
      <c r="BB97" s="186"/>
      <c r="BC97" s="186"/>
      <c r="BD97" s="186"/>
      <c r="BE97" s="186"/>
      <c r="BF97" s="186"/>
      <c r="BG97" s="186"/>
      <c r="BH97" s="186"/>
      <c r="BI97" s="186"/>
      <c r="BJ97" s="186"/>
      <c r="BK97" s="186"/>
      <c r="BL97" s="186"/>
      <c r="BM97" s="186"/>
      <c r="BN97" s="186"/>
      <c r="BO97" s="186"/>
      <c r="BP97" s="53"/>
      <c r="BQ97" s="133"/>
      <c r="BR97" s="133"/>
      <c r="BS97" s="133"/>
      <c r="BT97" s="133"/>
    </row>
    <row r="98" spans="1:72" ht="7.5" customHeight="1">
      <c r="A98" s="23"/>
      <c r="B98" s="192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  <c r="AW98" s="60"/>
      <c r="AX98" s="60"/>
      <c r="AY98" s="60"/>
      <c r="AZ98" s="60"/>
      <c r="BA98" s="60"/>
      <c r="BB98" s="60"/>
      <c r="BC98" s="60"/>
      <c r="BD98" s="60"/>
      <c r="BE98" s="60"/>
      <c r="BF98" s="60"/>
      <c r="BG98" s="60"/>
      <c r="BH98" s="60"/>
      <c r="BI98" s="60"/>
      <c r="BJ98" s="60"/>
      <c r="BK98" s="60"/>
      <c r="BL98" s="60"/>
      <c r="BM98" s="60"/>
      <c r="BN98" s="60"/>
      <c r="BO98" s="60"/>
      <c r="BP98" s="53"/>
      <c r="BQ98" s="133"/>
      <c r="BR98" s="133"/>
      <c r="BS98" s="133"/>
      <c r="BT98" s="133"/>
    </row>
    <row r="99" spans="1:72" ht="7.5" customHeight="1">
      <c r="A99" s="23"/>
      <c r="B99" s="192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0"/>
      <c r="BN99" s="60"/>
      <c r="BO99" s="60"/>
      <c r="BP99" s="53"/>
      <c r="BQ99" s="133"/>
      <c r="BR99" s="133"/>
      <c r="BS99" s="133"/>
      <c r="BT99" s="133"/>
    </row>
    <row r="100" spans="1:72" ht="7.5" customHeight="1">
      <c r="A100" s="23"/>
      <c r="B100" s="19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193"/>
      <c r="T100" s="193"/>
      <c r="U100" s="193"/>
      <c r="V100" s="193"/>
      <c r="W100" s="193"/>
      <c r="X100" s="193"/>
      <c r="Y100" s="193"/>
      <c r="Z100" s="193"/>
      <c r="AA100" s="193"/>
      <c r="AB100" s="193"/>
      <c r="AC100" s="193"/>
      <c r="AD100" s="193"/>
      <c r="AE100" s="193"/>
      <c r="AF100" s="193"/>
      <c r="AG100" s="193"/>
      <c r="AH100" s="193"/>
      <c r="AI100" s="193"/>
      <c r="AJ100" s="193"/>
      <c r="AK100" s="193"/>
      <c r="AL100" s="193"/>
      <c r="AM100" s="193"/>
      <c r="AN100" s="193"/>
      <c r="AO100" s="193"/>
      <c r="AP100" s="193"/>
      <c r="AQ100" s="193"/>
      <c r="AR100" s="193"/>
      <c r="AS100" s="193"/>
      <c r="AT100" s="193"/>
      <c r="AU100" s="193"/>
      <c r="AV100" s="193"/>
      <c r="AW100" s="193"/>
      <c r="AX100" s="193"/>
      <c r="AY100" s="193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53"/>
      <c r="BQ100" s="133"/>
      <c r="BR100" s="133"/>
      <c r="BS100" s="133"/>
      <c r="BT100" s="133"/>
    </row>
    <row r="101" spans="1:72" ht="7.5" customHeight="1">
      <c r="A101" s="23"/>
      <c r="B101" s="19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3"/>
      <c r="AH101" s="193"/>
      <c r="AI101" s="193"/>
      <c r="AJ101" s="193"/>
      <c r="AK101" s="193"/>
      <c r="AL101" s="193"/>
      <c r="AM101" s="193"/>
      <c r="AN101" s="193"/>
      <c r="AO101" s="193"/>
      <c r="AP101" s="193"/>
      <c r="AQ101" s="193"/>
      <c r="AR101" s="193"/>
      <c r="AS101" s="193"/>
      <c r="AT101" s="193"/>
      <c r="AU101" s="193"/>
      <c r="AV101" s="193"/>
      <c r="AW101" s="193"/>
      <c r="AX101" s="193"/>
      <c r="AY101" s="193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53"/>
      <c r="BQ101" s="133"/>
      <c r="BR101" s="133"/>
      <c r="BS101" s="133"/>
      <c r="BT101" s="133"/>
    </row>
    <row r="102" spans="1:72" ht="3.75" customHeight="1">
      <c r="A102" s="23"/>
      <c r="B102" s="19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53"/>
      <c r="BQ102" s="133"/>
      <c r="BR102" s="133"/>
      <c r="BS102" s="133"/>
      <c r="BT102" s="133"/>
    </row>
    <row r="103" spans="1:72" ht="7.5" customHeight="1">
      <c r="A103" s="23"/>
      <c r="B103" s="192"/>
      <c r="C103" s="32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194"/>
      <c r="V103" s="194"/>
      <c r="W103" s="194"/>
      <c r="X103" s="194"/>
      <c r="Y103" s="71"/>
      <c r="Z103" s="71"/>
      <c r="AA103" s="71"/>
      <c r="AB103" s="71"/>
      <c r="AC103" s="194"/>
      <c r="AD103" s="194"/>
      <c r="AE103" s="194"/>
      <c r="AF103" s="194"/>
      <c r="AG103" s="194"/>
      <c r="AH103" s="71"/>
      <c r="AI103" s="71"/>
      <c r="AJ103" s="71"/>
      <c r="AK103" s="71"/>
      <c r="AL103" s="32"/>
      <c r="AM103" s="32"/>
      <c r="AN103" s="32"/>
      <c r="AO103" s="32"/>
      <c r="AP103" s="32"/>
      <c r="AQ103" s="132"/>
      <c r="AR103" s="132"/>
      <c r="AS103" s="132"/>
      <c r="AT103" s="194"/>
      <c r="AU103" s="194"/>
      <c r="AV103" s="194"/>
      <c r="AW103" s="194"/>
      <c r="AX103" s="194"/>
      <c r="AY103" s="132"/>
      <c r="AZ103" s="132"/>
      <c r="BA103" s="132"/>
      <c r="BB103" s="194"/>
      <c r="BC103" s="194"/>
      <c r="BD103" s="194"/>
      <c r="BE103" s="194"/>
      <c r="BF103" s="132"/>
      <c r="BG103" s="132"/>
      <c r="BH103" s="132"/>
      <c r="BI103" s="132"/>
      <c r="BJ103" s="132"/>
      <c r="BK103" s="132"/>
      <c r="BL103" s="132"/>
      <c r="BM103" s="132"/>
      <c r="BN103" s="132"/>
      <c r="BO103" s="32"/>
      <c r="BP103" s="53"/>
      <c r="BQ103" s="133"/>
      <c r="BR103" s="133"/>
      <c r="BS103" s="133"/>
      <c r="BT103" s="133"/>
    </row>
    <row r="104" spans="1:72" ht="7.5" customHeight="1">
      <c r="A104" s="53"/>
      <c r="B104" s="32"/>
      <c r="C104" s="32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194"/>
      <c r="V104" s="194"/>
      <c r="W104" s="194"/>
      <c r="X104" s="194"/>
      <c r="Y104" s="87"/>
      <c r="Z104" s="87"/>
      <c r="AA104" s="87"/>
      <c r="AB104" s="87"/>
      <c r="AC104" s="194"/>
      <c r="AD104" s="194"/>
      <c r="AE104" s="194"/>
      <c r="AF104" s="194"/>
      <c r="AG104" s="194"/>
      <c r="AH104" s="87"/>
      <c r="AI104" s="87"/>
      <c r="AJ104" s="87"/>
      <c r="AK104" s="87"/>
      <c r="AL104" s="32"/>
      <c r="AM104" s="32"/>
      <c r="AN104" s="32"/>
      <c r="AO104" s="32"/>
      <c r="AP104" s="32"/>
      <c r="AQ104" s="132"/>
      <c r="AR104" s="132"/>
      <c r="AS104" s="132"/>
      <c r="AT104" s="194"/>
      <c r="AU104" s="194"/>
      <c r="AV104" s="194"/>
      <c r="AW104" s="194"/>
      <c r="AX104" s="194"/>
      <c r="AY104" s="132"/>
      <c r="AZ104" s="132"/>
      <c r="BA104" s="132"/>
      <c r="BB104" s="194"/>
      <c r="BC104" s="194"/>
      <c r="BD104" s="194"/>
      <c r="BE104" s="194"/>
      <c r="BF104" s="132"/>
      <c r="BG104" s="132"/>
      <c r="BH104" s="132"/>
      <c r="BI104" s="132"/>
      <c r="BJ104" s="132"/>
      <c r="BK104" s="132"/>
      <c r="BL104" s="132"/>
      <c r="BM104" s="132"/>
      <c r="BN104" s="132"/>
      <c r="BO104" s="32"/>
      <c r="BP104" s="53"/>
      <c r="BQ104" s="133"/>
      <c r="BR104" s="133"/>
      <c r="BS104" s="133"/>
      <c r="BT104" s="133"/>
    </row>
    <row r="105" spans="1:72" ht="3.75" customHeight="1">
      <c r="A105" s="53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6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53"/>
      <c r="BQ105" s="133"/>
      <c r="BR105" s="133"/>
      <c r="BS105" s="133"/>
      <c r="BT105" s="133"/>
    </row>
    <row r="106" spans="1:72" ht="7.5" customHeight="1">
      <c r="A106" s="53"/>
      <c r="B106" s="32"/>
      <c r="C106" s="32"/>
      <c r="D106" s="87"/>
      <c r="E106" s="87"/>
      <c r="F106" s="87"/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  <c r="Q106" s="190"/>
      <c r="R106" s="87"/>
      <c r="S106" s="87"/>
      <c r="T106" s="87"/>
      <c r="U106" s="190"/>
      <c r="V106" s="190"/>
      <c r="W106" s="190"/>
      <c r="X106" s="190"/>
      <c r="Y106" s="190"/>
      <c r="Z106" s="190"/>
      <c r="AA106" s="190"/>
      <c r="AB106" s="190"/>
      <c r="AC106" s="190"/>
      <c r="AD106" s="190"/>
      <c r="AE106" s="190"/>
      <c r="AF106" s="32"/>
      <c r="AG106" s="32"/>
      <c r="AH106" s="32"/>
      <c r="AI106" s="32"/>
      <c r="AJ106" s="32"/>
      <c r="AK106" s="32"/>
      <c r="AL106" s="32"/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32"/>
      <c r="AY106" s="132"/>
      <c r="AZ106" s="132"/>
      <c r="BA106" s="190"/>
      <c r="BB106" s="190"/>
      <c r="BC106" s="190"/>
      <c r="BD106" s="190"/>
      <c r="BE106" s="190"/>
      <c r="BF106" s="190"/>
      <c r="BG106" s="190"/>
      <c r="BH106" s="190"/>
      <c r="BI106" s="190"/>
      <c r="BJ106" s="190"/>
      <c r="BK106" s="190"/>
      <c r="BL106" s="132"/>
      <c r="BM106" s="132"/>
      <c r="BN106" s="132"/>
      <c r="BO106" s="32"/>
      <c r="BP106" s="53"/>
      <c r="BQ106" s="133"/>
      <c r="BR106" s="133"/>
      <c r="BS106" s="133"/>
      <c r="BT106" s="133"/>
    </row>
    <row r="107" spans="1:72" ht="7.5" customHeight="1">
      <c r="A107" s="53"/>
      <c r="B107" s="32"/>
      <c r="C107" s="32"/>
      <c r="D107" s="87"/>
      <c r="E107" s="87"/>
      <c r="F107" s="87"/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  <c r="Q107" s="190"/>
      <c r="R107" s="87"/>
      <c r="S107" s="87"/>
      <c r="T107" s="87"/>
      <c r="U107" s="190"/>
      <c r="V107" s="190"/>
      <c r="W107" s="190"/>
      <c r="X107" s="190"/>
      <c r="Y107" s="190"/>
      <c r="Z107" s="190"/>
      <c r="AA107" s="190"/>
      <c r="AB107" s="190"/>
      <c r="AC107" s="190"/>
      <c r="AD107" s="190"/>
      <c r="AE107" s="190"/>
      <c r="AF107" s="32"/>
      <c r="AG107" s="32"/>
      <c r="AH107" s="32"/>
      <c r="AI107" s="32"/>
      <c r="AJ107" s="32"/>
      <c r="AK107" s="32"/>
      <c r="AL107" s="32"/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32"/>
      <c r="AY107" s="132"/>
      <c r="AZ107" s="132"/>
      <c r="BA107" s="190"/>
      <c r="BB107" s="190"/>
      <c r="BC107" s="190"/>
      <c r="BD107" s="190"/>
      <c r="BE107" s="190"/>
      <c r="BF107" s="190"/>
      <c r="BG107" s="190"/>
      <c r="BH107" s="190"/>
      <c r="BI107" s="190"/>
      <c r="BJ107" s="190"/>
      <c r="BK107" s="190"/>
      <c r="BL107" s="132"/>
      <c r="BM107" s="132"/>
      <c r="BN107" s="132"/>
      <c r="BO107" s="32"/>
      <c r="BP107" s="53"/>
      <c r="BQ107" s="133"/>
      <c r="BR107" s="133"/>
      <c r="BS107" s="133"/>
      <c r="BT107" s="133"/>
    </row>
    <row r="108" spans="1:72" ht="7.5" customHeight="1">
      <c r="A108" s="53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53"/>
      <c r="BQ108" s="133"/>
      <c r="BR108" s="133"/>
      <c r="BS108" s="133"/>
      <c r="BT108" s="133"/>
    </row>
    <row r="109" spans="1:72" ht="7.5" customHeight="1">
      <c r="A109" s="53"/>
      <c r="B109" s="32"/>
      <c r="C109" s="32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32"/>
      <c r="AL109" s="32"/>
      <c r="AM109" s="32"/>
      <c r="AN109" s="32"/>
      <c r="AO109" s="132"/>
      <c r="AP109" s="132"/>
      <c r="AQ109" s="132"/>
      <c r="AR109" s="132"/>
      <c r="AS109" s="132"/>
      <c r="AT109" s="132"/>
      <c r="AU109" s="132"/>
      <c r="AV109" s="132"/>
      <c r="AW109" s="132"/>
      <c r="AX109" s="132"/>
      <c r="AY109" s="132"/>
      <c r="AZ109" s="132"/>
      <c r="BA109" s="132"/>
      <c r="BB109" s="132"/>
      <c r="BC109" s="132"/>
      <c r="BD109" s="132"/>
      <c r="BE109" s="132"/>
      <c r="BF109" s="132"/>
      <c r="BG109" s="132"/>
      <c r="BH109" s="132"/>
      <c r="BI109" s="132"/>
      <c r="BJ109" s="132"/>
      <c r="BK109" s="132"/>
      <c r="BL109" s="132"/>
      <c r="BM109" s="132"/>
      <c r="BN109" s="132"/>
      <c r="BO109" s="32"/>
      <c r="BP109" s="53"/>
      <c r="BQ109" s="133"/>
      <c r="BR109" s="133"/>
      <c r="BS109" s="133"/>
      <c r="BT109" s="133"/>
    </row>
    <row r="110" spans="1:72" ht="7.5" customHeight="1">
      <c r="A110" s="53"/>
      <c r="B110" s="32"/>
      <c r="C110" s="32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32"/>
      <c r="AL110" s="32"/>
      <c r="AM110" s="32"/>
      <c r="AN110" s="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2"/>
      <c r="AY110" s="132"/>
      <c r="AZ110" s="132"/>
      <c r="BA110" s="132"/>
      <c r="BB110" s="132"/>
      <c r="BC110" s="132"/>
      <c r="BD110" s="132"/>
      <c r="BE110" s="132"/>
      <c r="BF110" s="132"/>
      <c r="BG110" s="132"/>
      <c r="BH110" s="132"/>
      <c r="BI110" s="132"/>
      <c r="BJ110" s="132"/>
      <c r="BK110" s="132"/>
      <c r="BL110" s="132"/>
      <c r="BM110" s="132"/>
      <c r="BN110" s="132"/>
      <c r="BO110" s="32"/>
      <c r="BP110" s="53"/>
      <c r="BQ110" s="133"/>
      <c r="BR110" s="133"/>
      <c r="BS110" s="133"/>
      <c r="BT110" s="133"/>
    </row>
    <row r="111" spans="1:72" ht="7.5" customHeight="1">
      <c r="A111" s="53"/>
      <c r="B111" s="32"/>
      <c r="C111" s="32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32"/>
      <c r="AL111" s="32"/>
      <c r="AM111" s="32"/>
      <c r="AN111" s="32"/>
      <c r="AO111" s="132"/>
      <c r="AP111" s="132"/>
      <c r="AQ111" s="132"/>
      <c r="AR111" s="132"/>
      <c r="AS111" s="132"/>
      <c r="AT111" s="132"/>
      <c r="AU111" s="132"/>
      <c r="AV111" s="132"/>
      <c r="AW111" s="132"/>
      <c r="AX111" s="132"/>
      <c r="AY111" s="132"/>
      <c r="AZ111" s="132"/>
      <c r="BA111" s="132"/>
      <c r="BB111" s="132"/>
      <c r="BC111" s="132"/>
      <c r="BD111" s="132"/>
      <c r="BE111" s="132"/>
      <c r="BF111" s="132"/>
      <c r="BG111" s="132"/>
      <c r="BH111" s="132"/>
      <c r="BI111" s="132"/>
      <c r="BJ111" s="132"/>
      <c r="BK111" s="132"/>
      <c r="BL111" s="132"/>
      <c r="BM111" s="132"/>
      <c r="BN111" s="132"/>
      <c r="BO111" s="32"/>
      <c r="BP111" s="53"/>
      <c r="BQ111" s="133"/>
      <c r="BR111" s="133"/>
      <c r="BS111" s="133"/>
      <c r="BT111" s="133"/>
    </row>
    <row r="112" spans="1:72" ht="7.5" customHeight="1">
      <c r="A112" s="53"/>
      <c r="B112" s="32"/>
      <c r="C112" s="32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32"/>
      <c r="AL112" s="32"/>
      <c r="AM112" s="32"/>
      <c r="AN112" s="32"/>
      <c r="AO112" s="132"/>
      <c r="AP112" s="132"/>
      <c r="AQ112" s="132"/>
      <c r="AR112" s="132"/>
      <c r="AS112" s="132"/>
      <c r="AT112" s="132"/>
      <c r="AU112" s="132"/>
      <c r="AV112" s="132"/>
      <c r="AW112" s="132"/>
      <c r="AX112" s="132"/>
      <c r="AY112" s="132"/>
      <c r="AZ112" s="132"/>
      <c r="BA112" s="132"/>
      <c r="BB112" s="132"/>
      <c r="BC112" s="132"/>
      <c r="BD112" s="132"/>
      <c r="BE112" s="132"/>
      <c r="BF112" s="132"/>
      <c r="BG112" s="132"/>
      <c r="BH112" s="132"/>
      <c r="BI112" s="132"/>
      <c r="BJ112" s="132"/>
      <c r="BK112" s="132"/>
      <c r="BL112" s="132"/>
      <c r="BM112" s="132"/>
      <c r="BN112" s="132"/>
      <c r="BO112" s="32"/>
      <c r="BP112" s="53"/>
      <c r="BQ112" s="133"/>
      <c r="BR112" s="133"/>
      <c r="BS112" s="133"/>
      <c r="BT112" s="133"/>
    </row>
    <row r="113" spans="1:72" ht="7.5" customHeight="1">
      <c r="A113" s="53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53"/>
      <c r="BQ113" s="133"/>
      <c r="BR113" s="133"/>
      <c r="BS113" s="133"/>
      <c r="BT113" s="133"/>
    </row>
    <row r="114" spans="1:72" ht="7.5" customHeight="1">
      <c r="A114" s="53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195"/>
      <c r="AS114" s="195"/>
      <c r="AT114" s="195"/>
      <c r="AU114" s="195"/>
      <c r="AV114" s="195"/>
      <c r="AW114" s="195"/>
      <c r="AX114" s="195"/>
      <c r="AY114" s="195"/>
      <c r="AZ114" s="195"/>
      <c r="BA114" s="195"/>
      <c r="BB114" s="195"/>
      <c r="BC114" s="195"/>
      <c r="BD114" s="195"/>
      <c r="BE114" s="195"/>
      <c r="BF114" s="195"/>
      <c r="BG114" s="195"/>
      <c r="BH114" s="195"/>
      <c r="BI114" s="195"/>
      <c r="BJ114" s="195"/>
      <c r="BK114" s="195"/>
      <c r="BL114" s="195"/>
      <c r="BM114" s="195"/>
      <c r="BN114" s="32"/>
      <c r="BO114" s="32"/>
      <c r="BP114" s="53"/>
      <c r="BQ114" s="133"/>
      <c r="BR114" s="133"/>
      <c r="BS114" s="133"/>
      <c r="BT114" s="133"/>
    </row>
    <row r="115" spans="1:72" ht="7.5" customHeight="1">
      <c r="A115" s="53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195"/>
      <c r="AS115" s="195"/>
      <c r="AT115" s="195"/>
      <c r="AU115" s="195"/>
      <c r="AV115" s="195"/>
      <c r="AW115" s="195"/>
      <c r="AX115" s="195"/>
      <c r="AY115" s="195"/>
      <c r="AZ115" s="195"/>
      <c r="BA115" s="195"/>
      <c r="BB115" s="195"/>
      <c r="BC115" s="195"/>
      <c r="BD115" s="195"/>
      <c r="BE115" s="195"/>
      <c r="BF115" s="195"/>
      <c r="BG115" s="195"/>
      <c r="BH115" s="195"/>
      <c r="BI115" s="195"/>
      <c r="BJ115" s="195"/>
      <c r="BK115" s="195"/>
      <c r="BL115" s="195"/>
      <c r="BM115" s="195"/>
      <c r="BN115" s="32"/>
      <c r="BO115" s="32"/>
      <c r="BP115" s="53"/>
      <c r="BQ115" s="133"/>
      <c r="BR115" s="133"/>
      <c r="BS115" s="133"/>
      <c r="BT115" s="133"/>
    </row>
    <row r="116" spans="1:72" ht="7.5" customHeight="1">
      <c r="A116" s="53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53"/>
      <c r="BQ116" s="133"/>
      <c r="BR116" s="133"/>
      <c r="BS116" s="133"/>
      <c r="BT116" s="133"/>
    </row>
    <row r="117" spans="1:72" ht="7.5" customHeight="1">
      <c r="A117" s="133"/>
      <c r="B117" s="133"/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133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  <c r="AY117" s="133"/>
      <c r="AZ117" s="133"/>
      <c r="BA117" s="133"/>
      <c r="BB117" s="133"/>
      <c r="BC117" s="133"/>
      <c r="BD117" s="133"/>
      <c r="BE117" s="133"/>
      <c r="BF117" s="133"/>
      <c r="BG117" s="133"/>
      <c r="BH117" s="133"/>
      <c r="BI117" s="133"/>
      <c r="BJ117" s="133"/>
      <c r="BK117" s="133"/>
      <c r="BL117" s="133"/>
      <c r="BM117" s="133"/>
      <c r="BN117" s="133"/>
      <c r="BO117" s="133"/>
      <c r="BP117" s="133"/>
      <c r="BQ117" s="133"/>
      <c r="BR117" s="133"/>
      <c r="BS117" s="133"/>
      <c r="BT117" s="133"/>
    </row>
    <row r="118" spans="1:72" ht="7.5" customHeight="1">
      <c r="A118" s="133"/>
      <c r="B118" s="133"/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3"/>
      <c r="AF118" s="133"/>
      <c r="AG118" s="133"/>
      <c r="AH118" s="133"/>
      <c r="AI118" s="133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  <c r="AY118" s="133"/>
      <c r="AZ118" s="133"/>
      <c r="BA118" s="133"/>
      <c r="BB118" s="133"/>
      <c r="BC118" s="133"/>
      <c r="BD118" s="133"/>
      <c r="BE118" s="133"/>
      <c r="BF118" s="133"/>
      <c r="BG118" s="133"/>
      <c r="BH118" s="133"/>
      <c r="BI118" s="133"/>
      <c r="BJ118" s="133"/>
      <c r="BK118" s="133"/>
      <c r="BL118" s="133"/>
      <c r="BM118" s="133"/>
      <c r="BN118" s="133"/>
      <c r="BO118" s="133"/>
      <c r="BP118" s="133"/>
      <c r="BQ118" s="133"/>
      <c r="BR118" s="133"/>
      <c r="BS118" s="133"/>
      <c r="BT118" s="133"/>
    </row>
    <row r="119" spans="1:72" ht="7.5" customHeight="1">
      <c r="A119" s="133"/>
      <c r="B119" s="133"/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  <c r="AY119" s="133"/>
      <c r="AZ119" s="133"/>
      <c r="BA119" s="133"/>
      <c r="BB119" s="133"/>
      <c r="BC119" s="133"/>
      <c r="BD119" s="133"/>
      <c r="BE119" s="133"/>
      <c r="BF119" s="133"/>
      <c r="BG119" s="133"/>
      <c r="BH119" s="133"/>
      <c r="BI119" s="133"/>
      <c r="BJ119" s="133"/>
      <c r="BK119" s="133"/>
      <c r="BL119" s="133"/>
      <c r="BM119" s="133"/>
      <c r="BN119" s="133"/>
      <c r="BO119" s="133"/>
      <c r="BP119" s="133"/>
      <c r="BQ119" s="133"/>
      <c r="BR119" s="133"/>
      <c r="BS119" s="133"/>
      <c r="BT119" s="133"/>
    </row>
    <row r="120" spans="1:72" ht="7.5" customHeight="1">
      <c r="A120" s="133"/>
      <c r="B120" s="133"/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133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3"/>
      <c r="AY120" s="133"/>
      <c r="AZ120" s="133"/>
      <c r="BA120" s="133"/>
      <c r="BB120" s="133"/>
      <c r="BC120" s="133"/>
      <c r="BD120" s="133"/>
      <c r="BE120" s="133"/>
      <c r="BF120" s="133"/>
      <c r="BG120" s="133"/>
      <c r="BH120" s="133"/>
      <c r="BI120" s="133"/>
      <c r="BJ120" s="133"/>
      <c r="BK120" s="133"/>
      <c r="BL120" s="133"/>
      <c r="BM120" s="133"/>
      <c r="BN120" s="133"/>
      <c r="BO120" s="133"/>
      <c r="BP120" s="133"/>
      <c r="BQ120" s="133"/>
      <c r="BR120" s="133"/>
      <c r="BS120" s="133"/>
      <c r="BT120" s="133"/>
    </row>
    <row r="121" spans="1:72" ht="7.5" customHeight="1">
      <c r="A121" s="133"/>
      <c r="B121" s="133"/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133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  <c r="AY121" s="133"/>
      <c r="AZ121" s="133"/>
      <c r="BA121" s="133"/>
      <c r="BB121" s="133"/>
      <c r="BC121" s="133"/>
      <c r="BD121" s="133"/>
      <c r="BE121" s="133"/>
      <c r="BF121" s="133"/>
      <c r="BG121" s="133"/>
      <c r="BH121" s="133"/>
      <c r="BI121" s="133"/>
      <c r="BJ121" s="133"/>
      <c r="BK121" s="133"/>
      <c r="BL121" s="133"/>
      <c r="BM121" s="133"/>
      <c r="BN121" s="133"/>
      <c r="BO121" s="133"/>
      <c r="BP121" s="133"/>
      <c r="BQ121" s="133"/>
      <c r="BR121" s="133"/>
      <c r="BS121" s="133"/>
      <c r="BT121" s="133"/>
    </row>
    <row r="122" spans="1:72" ht="7.5" customHeight="1">
      <c r="A122" s="133"/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133"/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  <c r="AV122" s="133"/>
      <c r="AW122" s="133"/>
      <c r="AX122" s="133"/>
      <c r="AY122" s="133"/>
      <c r="AZ122" s="133"/>
      <c r="BA122" s="133"/>
      <c r="BB122" s="133"/>
      <c r="BC122" s="133"/>
      <c r="BD122" s="133"/>
      <c r="BE122" s="133"/>
      <c r="BF122" s="133"/>
      <c r="BG122" s="133"/>
      <c r="BH122" s="133"/>
      <c r="BI122" s="133"/>
      <c r="BJ122" s="133"/>
      <c r="BK122" s="133"/>
      <c r="BL122" s="133"/>
      <c r="BM122" s="133"/>
      <c r="BN122" s="133"/>
      <c r="BO122" s="133"/>
      <c r="BP122" s="133"/>
      <c r="BQ122" s="133"/>
      <c r="BR122" s="133"/>
      <c r="BS122" s="133"/>
      <c r="BT122" s="133"/>
    </row>
    <row r="123" spans="1:72" ht="7.5" customHeight="1">
      <c r="A123" s="133"/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133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3"/>
      <c r="AZ123" s="133"/>
      <c r="BA123" s="133"/>
      <c r="BB123" s="133"/>
      <c r="BC123" s="133"/>
      <c r="BD123" s="133"/>
      <c r="BE123" s="133"/>
      <c r="BF123" s="133"/>
      <c r="BG123" s="133"/>
      <c r="BH123" s="133"/>
      <c r="BI123" s="133"/>
      <c r="BJ123" s="133"/>
      <c r="BK123" s="133"/>
      <c r="BL123" s="133"/>
      <c r="BM123" s="133"/>
      <c r="BN123" s="133"/>
      <c r="BO123" s="133"/>
      <c r="BP123" s="133"/>
      <c r="BQ123" s="133"/>
      <c r="BR123" s="133"/>
      <c r="BS123" s="133"/>
      <c r="BT123" s="133"/>
    </row>
    <row r="124" spans="1:72" ht="7.5" customHeight="1">
      <c r="A124" s="133"/>
      <c r="B124" s="133"/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133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  <c r="AY124" s="133"/>
      <c r="AZ124" s="133"/>
      <c r="BA124" s="133"/>
      <c r="BB124" s="133"/>
      <c r="BC124" s="133"/>
      <c r="BD124" s="133"/>
      <c r="BE124" s="133"/>
      <c r="BF124" s="133"/>
      <c r="BG124" s="133"/>
      <c r="BH124" s="133"/>
      <c r="BI124" s="133"/>
      <c r="BJ124" s="133"/>
      <c r="BK124" s="133"/>
      <c r="BL124" s="133"/>
      <c r="BM124" s="133"/>
      <c r="BN124" s="133"/>
      <c r="BO124" s="133"/>
      <c r="BP124" s="133"/>
      <c r="BQ124" s="133"/>
      <c r="BR124" s="133"/>
      <c r="BS124" s="133"/>
      <c r="BT124" s="133"/>
    </row>
    <row r="125" spans="1:72" ht="7.5" customHeight="1">
      <c r="A125" s="133"/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133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  <c r="AZ125" s="133"/>
      <c r="BA125" s="133"/>
      <c r="BB125" s="133"/>
      <c r="BC125" s="133"/>
      <c r="BD125" s="133"/>
      <c r="BE125" s="133"/>
      <c r="BF125" s="133"/>
      <c r="BG125" s="133"/>
      <c r="BH125" s="133"/>
      <c r="BI125" s="133"/>
      <c r="BJ125" s="133"/>
      <c r="BK125" s="133"/>
      <c r="BL125" s="133"/>
      <c r="BM125" s="133"/>
      <c r="BN125" s="133"/>
      <c r="BO125" s="133"/>
      <c r="BP125" s="133"/>
      <c r="BQ125" s="133"/>
      <c r="BR125" s="133"/>
      <c r="BS125" s="133"/>
      <c r="BT125" s="133"/>
    </row>
    <row r="126" spans="1:72" ht="7.5" customHeight="1">
      <c r="A126" s="133"/>
      <c r="B126" s="133"/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3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  <c r="AY126" s="133"/>
      <c r="AZ126" s="133"/>
      <c r="BA126" s="133"/>
      <c r="BB126" s="133"/>
      <c r="BC126" s="133"/>
      <c r="BD126" s="133"/>
      <c r="BE126" s="133"/>
      <c r="BF126" s="133"/>
      <c r="BG126" s="133"/>
      <c r="BH126" s="133"/>
      <c r="BI126" s="133"/>
      <c r="BJ126" s="133"/>
      <c r="BK126" s="133"/>
      <c r="BL126" s="133"/>
      <c r="BM126" s="133"/>
      <c r="BN126" s="133"/>
      <c r="BO126" s="133"/>
      <c r="BP126" s="133"/>
      <c r="BQ126" s="133"/>
      <c r="BR126" s="133"/>
      <c r="BS126" s="133"/>
      <c r="BT126" s="133"/>
    </row>
    <row r="127" spans="1:72" ht="7.5" customHeight="1">
      <c r="A127" s="133"/>
      <c r="B127" s="133"/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3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  <c r="AV127" s="133"/>
      <c r="AW127" s="133"/>
      <c r="AX127" s="133"/>
      <c r="AY127" s="133"/>
      <c r="AZ127" s="133"/>
      <c r="BA127" s="133"/>
      <c r="BB127" s="133"/>
      <c r="BC127" s="133"/>
      <c r="BD127" s="133"/>
      <c r="BE127" s="133"/>
      <c r="BF127" s="133"/>
      <c r="BG127" s="133"/>
      <c r="BH127" s="133"/>
      <c r="BI127" s="133"/>
      <c r="BJ127" s="133"/>
      <c r="BK127" s="133"/>
      <c r="BL127" s="133"/>
      <c r="BM127" s="133"/>
      <c r="BN127" s="133"/>
      <c r="BO127" s="133"/>
      <c r="BP127" s="133"/>
      <c r="BQ127" s="133"/>
      <c r="BR127" s="133"/>
      <c r="BS127" s="133"/>
      <c r="BT127" s="133"/>
    </row>
  </sheetData>
  <mergeCells count="48">
    <mergeCell ref="Q14:AO15"/>
    <mergeCell ref="U17:AM18"/>
    <mergeCell ref="AN17:AQ18"/>
    <mergeCell ref="C18:S19"/>
    <mergeCell ref="X2:AP4"/>
    <mergeCell ref="F4:U9"/>
    <mergeCell ref="AL6:AP7"/>
    <mergeCell ref="AL9:AP10"/>
    <mergeCell ref="U20:AM21"/>
    <mergeCell ref="AN20:AQ21"/>
    <mergeCell ref="C23:W24"/>
    <mergeCell ref="X23:Y24"/>
    <mergeCell ref="AA23:AL24"/>
    <mergeCell ref="AM23:AQ24"/>
    <mergeCell ref="P27:S28"/>
    <mergeCell ref="T27:W28"/>
    <mergeCell ref="X27:AB28"/>
    <mergeCell ref="AD27:AN28"/>
    <mergeCell ref="P30:S31"/>
    <mergeCell ref="T30:W31"/>
    <mergeCell ref="X30:AB31"/>
    <mergeCell ref="AD30:AN31"/>
    <mergeCell ref="H49:K50"/>
    <mergeCell ref="P55:AH57"/>
    <mergeCell ref="C59:AQ60"/>
    <mergeCell ref="C61:AQ62"/>
    <mergeCell ref="AP30:AQ31"/>
    <mergeCell ref="P33:S34"/>
    <mergeCell ref="T33:W34"/>
    <mergeCell ref="X33:AB34"/>
    <mergeCell ref="AD33:AN34"/>
    <mergeCell ref="AD37:AP38"/>
    <mergeCell ref="AG74:AN75"/>
    <mergeCell ref="O76:P77"/>
    <mergeCell ref="AC76:AN77"/>
    <mergeCell ref="AW1:BH88"/>
    <mergeCell ref="U64:AM65"/>
    <mergeCell ref="AN64:AQ65"/>
    <mergeCell ref="C65:S66"/>
    <mergeCell ref="U67:AM68"/>
    <mergeCell ref="AN67:AQ68"/>
    <mergeCell ref="Y71:AQ73"/>
    <mergeCell ref="C72:J73"/>
    <mergeCell ref="L72:O73"/>
    <mergeCell ref="P72:S73"/>
    <mergeCell ref="T72:X73"/>
    <mergeCell ref="E41:Q42"/>
    <mergeCell ref="O46:P47"/>
  </mergeCells>
  <pageMargins left="0.39370078740157483" right="0.39370078740157483" top="0.19685039370078741" bottom="0.19685039370078741" header="0.51181102362204722" footer="0.51181102362204722"/>
  <pageSetup paperSize="9" orientation="portrait" cellComments="atEnd" horizontalDpi="36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Z75"/>
  <sheetViews>
    <sheetView view="pageBreakPreview" topLeftCell="B1" zoomScaleSheetLayoutView="100" workbookViewId="0"/>
  </sheetViews>
  <sheetFormatPr baseColWidth="10" defaultColWidth="1.42578125" defaultRowHeight="7.5" customHeight="1"/>
  <cols>
    <col min="1" max="1" width="0.140625" style="74" hidden="1" customWidth="1"/>
    <col min="2" max="118" width="1.42578125" style="74"/>
    <col min="119" max="119" width="10.28515625" style="74" hidden="1" customWidth="1"/>
    <col min="120" max="130" width="0" style="74" hidden="1" customWidth="1"/>
    <col min="131" max="256" width="1.42578125" style="74"/>
    <col min="257" max="257" width="0" style="74" hidden="1" customWidth="1"/>
    <col min="258" max="512" width="1.42578125" style="74"/>
    <col min="513" max="513" width="0" style="74" hidden="1" customWidth="1"/>
    <col min="514" max="768" width="1.42578125" style="74"/>
    <col min="769" max="769" width="0" style="74" hidden="1" customWidth="1"/>
    <col min="770" max="1024" width="1.42578125" style="74"/>
    <col min="1025" max="1025" width="0" style="74" hidden="1" customWidth="1"/>
    <col min="1026" max="1280" width="1.42578125" style="74"/>
    <col min="1281" max="1281" width="0" style="74" hidden="1" customWidth="1"/>
    <col min="1282" max="1536" width="1.42578125" style="74"/>
    <col min="1537" max="1537" width="0" style="74" hidden="1" customWidth="1"/>
    <col min="1538" max="1792" width="1.42578125" style="74"/>
    <col min="1793" max="1793" width="0" style="74" hidden="1" customWidth="1"/>
    <col min="1794" max="2048" width="1.42578125" style="74"/>
    <col min="2049" max="2049" width="0" style="74" hidden="1" customWidth="1"/>
    <col min="2050" max="2304" width="1.42578125" style="74"/>
    <col min="2305" max="2305" width="0" style="74" hidden="1" customWidth="1"/>
    <col min="2306" max="2560" width="1.42578125" style="74"/>
    <col min="2561" max="2561" width="0" style="74" hidden="1" customWidth="1"/>
    <col min="2562" max="2816" width="1.42578125" style="74"/>
    <col min="2817" max="2817" width="0" style="74" hidden="1" customWidth="1"/>
    <col min="2818" max="3072" width="1.42578125" style="74"/>
    <col min="3073" max="3073" width="0" style="74" hidden="1" customWidth="1"/>
    <col min="3074" max="3328" width="1.42578125" style="74"/>
    <col min="3329" max="3329" width="0" style="74" hidden="1" customWidth="1"/>
    <col min="3330" max="3584" width="1.42578125" style="74"/>
    <col min="3585" max="3585" width="0" style="74" hidden="1" customWidth="1"/>
    <col min="3586" max="3840" width="1.42578125" style="74"/>
    <col min="3841" max="3841" width="0" style="74" hidden="1" customWidth="1"/>
    <col min="3842" max="4096" width="1.42578125" style="74"/>
    <col min="4097" max="4097" width="0" style="74" hidden="1" customWidth="1"/>
    <col min="4098" max="4352" width="1.42578125" style="74"/>
    <col min="4353" max="4353" width="0" style="74" hidden="1" customWidth="1"/>
    <col min="4354" max="4608" width="1.42578125" style="74"/>
    <col min="4609" max="4609" width="0" style="74" hidden="1" customWidth="1"/>
    <col min="4610" max="4864" width="1.42578125" style="74"/>
    <col min="4865" max="4865" width="0" style="74" hidden="1" customWidth="1"/>
    <col min="4866" max="5120" width="1.42578125" style="74"/>
    <col min="5121" max="5121" width="0" style="74" hidden="1" customWidth="1"/>
    <col min="5122" max="5376" width="1.42578125" style="74"/>
    <col min="5377" max="5377" width="0" style="74" hidden="1" customWidth="1"/>
    <col min="5378" max="5632" width="1.42578125" style="74"/>
    <col min="5633" max="5633" width="0" style="74" hidden="1" customWidth="1"/>
    <col min="5634" max="5888" width="1.42578125" style="74"/>
    <col min="5889" max="5889" width="0" style="74" hidden="1" customWidth="1"/>
    <col min="5890" max="6144" width="1.42578125" style="74"/>
    <col min="6145" max="6145" width="0" style="74" hidden="1" customWidth="1"/>
    <col min="6146" max="6400" width="1.42578125" style="74"/>
    <col min="6401" max="6401" width="0" style="74" hidden="1" customWidth="1"/>
    <col min="6402" max="6656" width="1.42578125" style="74"/>
    <col min="6657" max="6657" width="0" style="74" hidden="1" customWidth="1"/>
    <col min="6658" max="6912" width="1.42578125" style="74"/>
    <col min="6913" max="6913" width="0" style="74" hidden="1" customWidth="1"/>
    <col min="6914" max="7168" width="1.42578125" style="74"/>
    <col min="7169" max="7169" width="0" style="74" hidden="1" customWidth="1"/>
    <col min="7170" max="7424" width="1.42578125" style="74"/>
    <col min="7425" max="7425" width="0" style="74" hidden="1" customWidth="1"/>
    <col min="7426" max="7680" width="1.42578125" style="74"/>
    <col min="7681" max="7681" width="0" style="74" hidden="1" customWidth="1"/>
    <col min="7682" max="7936" width="1.42578125" style="74"/>
    <col min="7937" max="7937" width="0" style="74" hidden="1" customWidth="1"/>
    <col min="7938" max="8192" width="1.42578125" style="74"/>
    <col min="8193" max="8193" width="0" style="74" hidden="1" customWidth="1"/>
    <col min="8194" max="8448" width="1.42578125" style="74"/>
    <col min="8449" max="8449" width="0" style="74" hidden="1" customWidth="1"/>
    <col min="8450" max="8704" width="1.42578125" style="74"/>
    <col min="8705" max="8705" width="0" style="74" hidden="1" customWidth="1"/>
    <col min="8706" max="8960" width="1.42578125" style="74"/>
    <col min="8961" max="8961" width="0" style="74" hidden="1" customWidth="1"/>
    <col min="8962" max="9216" width="1.42578125" style="74"/>
    <col min="9217" max="9217" width="0" style="74" hidden="1" customWidth="1"/>
    <col min="9218" max="9472" width="1.42578125" style="74"/>
    <col min="9473" max="9473" width="0" style="74" hidden="1" customWidth="1"/>
    <col min="9474" max="9728" width="1.42578125" style="74"/>
    <col min="9729" max="9729" width="0" style="74" hidden="1" customWidth="1"/>
    <col min="9730" max="9984" width="1.42578125" style="74"/>
    <col min="9985" max="9985" width="0" style="74" hidden="1" customWidth="1"/>
    <col min="9986" max="10240" width="1.42578125" style="74"/>
    <col min="10241" max="10241" width="0" style="74" hidden="1" customWidth="1"/>
    <col min="10242" max="10496" width="1.42578125" style="74"/>
    <col min="10497" max="10497" width="0" style="74" hidden="1" customWidth="1"/>
    <col min="10498" max="10752" width="1.42578125" style="74"/>
    <col min="10753" max="10753" width="0" style="74" hidden="1" customWidth="1"/>
    <col min="10754" max="11008" width="1.42578125" style="74"/>
    <col min="11009" max="11009" width="0" style="74" hidden="1" customWidth="1"/>
    <col min="11010" max="11264" width="1.42578125" style="74"/>
    <col min="11265" max="11265" width="0" style="74" hidden="1" customWidth="1"/>
    <col min="11266" max="11520" width="1.42578125" style="74"/>
    <col min="11521" max="11521" width="0" style="74" hidden="1" customWidth="1"/>
    <col min="11522" max="11776" width="1.42578125" style="74"/>
    <col min="11777" max="11777" width="0" style="74" hidden="1" customWidth="1"/>
    <col min="11778" max="12032" width="1.42578125" style="74"/>
    <col min="12033" max="12033" width="0" style="74" hidden="1" customWidth="1"/>
    <col min="12034" max="12288" width="1.42578125" style="74"/>
    <col min="12289" max="12289" width="0" style="74" hidden="1" customWidth="1"/>
    <col min="12290" max="12544" width="1.42578125" style="74"/>
    <col min="12545" max="12545" width="0" style="74" hidden="1" customWidth="1"/>
    <col min="12546" max="12800" width="1.42578125" style="74"/>
    <col min="12801" max="12801" width="0" style="74" hidden="1" customWidth="1"/>
    <col min="12802" max="13056" width="1.42578125" style="74"/>
    <col min="13057" max="13057" width="0" style="74" hidden="1" customWidth="1"/>
    <col min="13058" max="13312" width="1.42578125" style="74"/>
    <col min="13313" max="13313" width="0" style="74" hidden="1" customWidth="1"/>
    <col min="13314" max="13568" width="1.42578125" style="74"/>
    <col min="13569" max="13569" width="0" style="74" hidden="1" customWidth="1"/>
    <col min="13570" max="13824" width="1.42578125" style="74"/>
    <col min="13825" max="13825" width="0" style="74" hidden="1" customWidth="1"/>
    <col min="13826" max="14080" width="1.42578125" style="74"/>
    <col min="14081" max="14081" width="0" style="74" hidden="1" customWidth="1"/>
    <col min="14082" max="14336" width="1.42578125" style="74"/>
    <col min="14337" max="14337" width="0" style="74" hidden="1" customWidth="1"/>
    <col min="14338" max="14592" width="1.42578125" style="74"/>
    <col min="14593" max="14593" width="0" style="74" hidden="1" customWidth="1"/>
    <col min="14594" max="14848" width="1.42578125" style="74"/>
    <col min="14849" max="14849" width="0" style="74" hidden="1" customWidth="1"/>
    <col min="14850" max="15104" width="1.42578125" style="74"/>
    <col min="15105" max="15105" width="0" style="74" hidden="1" customWidth="1"/>
    <col min="15106" max="15360" width="1.42578125" style="74"/>
    <col min="15361" max="15361" width="0" style="74" hidden="1" customWidth="1"/>
    <col min="15362" max="15616" width="1.42578125" style="74"/>
    <col min="15617" max="15617" width="0" style="74" hidden="1" customWidth="1"/>
    <col min="15618" max="15872" width="1.42578125" style="74"/>
    <col min="15873" max="15873" width="0" style="74" hidden="1" customWidth="1"/>
    <col min="15874" max="16128" width="1.42578125" style="74"/>
    <col min="16129" max="16129" width="0" style="74" hidden="1" customWidth="1"/>
    <col min="16130" max="16384" width="1.42578125" style="74"/>
  </cols>
  <sheetData>
    <row r="1" spans="1:130" ht="7.5" customHeight="1">
      <c r="A1" s="72"/>
      <c r="B1" s="72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2"/>
      <c r="CX1" s="575" t="s">
        <v>157</v>
      </c>
      <c r="CY1" s="575"/>
      <c r="CZ1" s="575"/>
      <c r="DA1" s="575"/>
      <c r="DB1" s="575"/>
      <c r="DC1" s="575"/>
      <c r="DD1" s="575"/>
      <c r="DE1" s="575"/>
      <c r="DF1" s="575"/>
      <c r="DG1" s="575"/>
    </row>
    <row r="2" spans="1:130" ht="7.5" customHeight="1">
      <c r="A2" s="72"/>
      <c r="B2" s="72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576" t="s">
        <v>113</v>
      </c>
      <c r="AJ2" s="576"/>
      <c r="AK2" s="576"/>
      <c r="AL2" s="576"/>
      <c r="AM2" s="576"/>
      <c r="AN2" s="576"/>
      <c r="AO2" s="576"/>
      <c r="AP2" s="576"/>
      <c r="AQ2" s="576"/>
      <c r="AR2" s="576"/>
      <c r="AS2" s="576"/>
      <c r="AT2" s="576"/>
      <c r="AU2" s="576"/>
      <c r="AV2" s="576"/>
      <c r="AW2" s="576"/>
      <c r="AX2" s="576"/>
      <c r="AY2" s="576"/>
      <c r="AZ2" s="576"/>
      <c r="BA2" s="576"/>
      <c r="BB2" s="576"/>
      <c r="BC2" s="576"/>
      <c r="BD2" s="576"/>
      <c r="BE2" s="576"/>
      <c r="BF2" s="576"/>
      <c r="BG2" s="576"/>
      <c r="BH2" s="576"/>
      <c r="BI2" s="576"/>
      <c r="BJ2" s="576"/>
      <c r="BK2" s="576"/>
      <c r="BL2" s="576"/>
      <c r="BM2" s="576"/>
      <c r="BN2" s="576"/>
      <c r="BO2" s="576"/>
      <c r="BP2" s="576"/>
      <c r="BQ2" s="576"/>
      <c r="BR2" s="576"/>
      <c r="BS2" s="576"/>
      <c r="BT2" s="576"/>
      <c r="BU2" s="576"/>
      <c r="BV2" s="576"/>
      <c r="BW2" s="576"/>
      <c r="BX2" s="576"/>
      <c r="BY2" s="576"/>
      <c r="BZ2" s="576"/>
      <c r="CA2" s="576"/>
      <c r="CB2" s="576"/>
      <c r="CC2" s="576"/>
      <c r="CD2" s="576"/>
      <c r="CE2" s="576"/>
      <c r="CF2" s="576"/>
      <c r="CG2" s="576"/>
      <c r="CH2" s="576"/>
      <c r="CI2" s="576"/>
      <c r="CJ2" s="576"/>
      <c r="CK2" s="576"/>
      <c r="CL2" s="576"/>
      <c r="CM2" s="576"/>
      <c r="CN2" s="576"/>
      <c r="CO2" s="576"/>
      <c r="CP2" s="576"/>
      <c r="CQ2" s="576"/>
      <c r="CR2" s="576"/>
      <c r="CS2" s="576"/>
      <c r="CT2" s="576"/>
      <c r="CU2" s="72"/>
      <c r="CX2" s="575"/>
      <c r="CY2" s="575"/>
      <c r="CZ2" s="575"/>
      <c r="DA2" s="575"/>
      <c r="DB2" s="575"/>
      <c r="DC2" s="575"/>
      <c r="DD2" s="575"/>
      <c r="DE2" s="575"/>
      <c r="DF2" s="575"/>
      <c r="DG2" s="575"/>
    </row>
    <row r="3" spans="1:130" ht="7.5" customHeight="1">
      <c r="A3" s="72"/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576"/>
      <c r="AJ3" s="576"/>
      <c r="AK3" s="576"/>
      <c r="AL3" s="576"/>
      <c r="AM3" s="576"/>
      <c r="AN3" s="576"/>
      <c r="AO3" s="576"/>
      <c r="AP3" s="576"/>
      <c r="AQ3" s="576"/>
      <c r="AR3" s="576"/>
      <c r="AS3" s="576"/>
      <c r="AT3" s="576"/>
      <c r="AU3" s="576"/>
      <c r="AV3" s="576"/>
      <c r="AW3" s="576"/>
      <c r="AX3" s="576"/>
      <c r="AY3" s="576"/>
      <c r="AZ3" s="576"/>
      <c r="BA3" s="576"/>
      <c r="BB3" s="576"/>
      <c r="BC3" s="576"/>
      <c r="BD3" s="576"/>
      <c r="BE3" s="576"/>
      <c r="BF3" s="576"/>
      <c r="BG3" s="576"/>
      <c r="BH3" s="576"/>
      <c r="BI3" s="576"/>
      <c r="BJ3" s="576"/>
      <c r="BK3" s="576"/>
      <c r="BL3" s="576"/>
      <c r="BM3" s="576"/>
      <c r="BN3" s="576"/>
      <c r="BO3" s="576"/>
      <c r="BP3" s="576"/>
      <c r="BQ3" s="576"/>
      <c r="BR3" s="576"/>
      <c r="BS3" s="576"/>
      <c r="BT3" s="576"/>
      <c r="BU3" s="576"/>
      <c r="BV3" s="576"/>
      <c r="BW3" s="576"/>
      <c r="BX3" s="576"/>
      <c r="BY3" s="576"/>
      <c r="BZ3" s="576"/>
      <c r="CA3" s="576"/>
      <c r="CB3" s="576"/>
      <c r="CC3" s="576"/>
      <c r="CD3" s="576"/>
      <c r="CE3" s="576"/>
      <c r="CF3" s="576"/>
      <c r="CG3" s="576"/>
      <c r="CH3" s="576"/>
      <c r="CI3" s="576"/>
      <c r="CJ3" s="576"/>
      <c r="CK3" s="576"/>
      <c r="CL3" s="576"/>
      <c r="CM3" s="576"/>
      <c r="CN3" s="576"/>
      <c r="CO3" s="576"/>
      <c r="CP3" s="576"/>
      <c r="CQ3" s="576"/>
      <c r="CR3" s="576"/>
      <c r="CS3" s="576"/>
      <c r="CT3" s="576"/>
      <c r="CU3" s="72"/>
      <c r="CX3" s="575"/>
      <c r="CY3" s="575"/>
      <c r="CZ3" s="575"/>
      <c r="DA3" s="575"/>
      <c r="DB3" s="575"/>
      <c r="DC3" s="575"/>
      <c r="DD3" s="575"/>
      <c r="DE3" s="575"/>
      <c r="DF3" s="575"/>
      <c r="DG3" s="575"/>
    </row>
    <row r="4" spans="1:130" ht="7.5" customHeight="1">
      <c r="A4" s="72"/>
      <c r="B4" s="72"/>
      <c r="C4" s="422" t="s">
        <v>114</v>
      </c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  <c r="AE4" s="422"/>
      <c r="AF4" s="422"/>
      <c r="AG4" s="422"/>
      <c r="AH4" s="422"/>
      <c r="AI4" s="422"/>
      <c r="AJ4" s="422"/>
      <c r="AK4" s="422"/>
      <c r="AL4" s="422"/>
      <c r="AM4" s="422"/>
      <c r="AN4" s="422"/>
      <c r="AO4" s="422"/>
      <c r="AP4" s="422"/>
      <c r="AQ4" s="422"/>
      <c r="AR4" s="422"/>
      <c r="AS4" s="422"/>
      <c r="AT4" s="422"/>
      <c r="AU4" s="422"/>
      <c r="AV4" s="422"/>
      <c r="AW4" s="422"/>
      <c r="AX4" s="422"/>
      <c r="AY4" s="422"/>
      <c r="AZ4" s="422"/>
      <c r="BA4" s="422"/>
      <c r="BB4" s="422"/>
      <c r="BC4" s="422"/>
      <c r="BD4" s="422"/>
      <c r="BE4" s="422"/>
      <c r="BF4" s="422"/>
      <c r="BG4" s="422"/>
      <c r="BH4" s="422"/>
      <c r="BI4" s="422"/>
      <c r="BJ4" s="422"/>
      <c r="BK4" s="422"/>
      <c r="BL4" s="422"/>
      <c r="BM4" s="422"/>
      <c r="BN4" s="422"/>
      <c r="BO4" s="422"/>
      <c r="BP4" s="422"/>
      <c r="BQ4" s="422"/>
      <c r="BR4" s="422"/>
      <c r="BS4" s="422"/>
      <c r="BT4" s="422"/>
      <c r="BU4" s="422"/>
      <c r="BV4" s="422"/>
      <c r="BW4" s="422"/>
      <c r="BX4" s="422"/>
      <c r="BY4" s="422"/>
      <c r="BZ4" s="422"/>
      <c r="CA4" s="422"/>
      <c r="CB4" s="422"/>
      <c r="CC4" s="422"/>
      <c r="CD4" s="422"/>
      <c r="CE4" s="422"/>
      <c r="CF4" s="422"/>
      <c r="CG4" s="422"/>
      <c r="CH4" s="422"/>
      <c r="CI4" s="422"/>
      <c r="CJ4" s="422"/>
      <c r="CK4" s="422"/>
      <c r="CL4" s="422"/>
      <c r="CM4" s="422"/>
      <c r="CN4" s="422"/>
      <c r="CO4" s="422"/>
      <c r="CP4" s="422"/>
      <c r="CQ4" s="422"/>
      <c r="CR4" s="422"/>
      <c r="CS4" s="422"/>
      <c r="CT4" s="422"/>
      <c r="CU4" s="72"/>
      <c r="CX4" s="575"/>
      <c r="CY4" s="575"/>
      <c r="CZ4" s="575"/>
      <c r="DA4" s="575"/>
      <c r="DB4" s="575"/>
      <c r="DC4" s="575"/>
      <c r="DD4" s="575"/>
      <c r="DE4" s="575"/>
      <c r="DF4" s="575"/>
      <c r="DG4" s="575"/>
    </row>
    <row r="5" spans="1:130" ht="7.5" customHeight="1">
      <c r="A5" s="72"/>
      <c r="B5" s="72"/>
      <c r="C5" s="422"/>
      <c r="D5" s="422"/>
      <c r="E5" s="422"/>
      <c r="F5" s="422"/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422"/>
      <c r="U5" s="422"/>
      <c r="V5" s="422"/>
      <c r="W5" s="422"/>
      <c r="X5" s="422"/>
      <c r="Y5" s="422"/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2"/>
      <c r="AK5" s="422"/>
      <c r="AL5" s="422"/>
      <c r="AM5" s="422"/>
      <c r="AN5" s="422"/>
      <c r="AO5" s="422"/>
      <c r="AP5" s="422"/>
      <c r="AQ5" s="422"/>
      <c r="AR5" s="422"/>
      <c r="AS5" s="422"/>
      <c r="AT5" s="422"/>
      <c r="AU5" s="422"/>
      <c r="AV5" s="422"/>
      <c r="AW5" s="422"/>
      <c r="AX5" s="422"/>
      <c r="AY5" s="422"/>
      <c r="AZ5" s="422"/>
      <c r="BA5" s="422"/>
      <c r="BB5" s="422"/>
      <c r="BC5" s="422"/>
      <c r="BD5" s="422"/>
      <c r="BE5" s="422"/>
      <c r="BF5" s="422"/>
      <c r="BG5" s="422"/>
      <c r="BH5" s="422"/>
      <c r="BI5" s="422"/>
      <c r="BJ5" s="422"/>
      <c r="BK5" s="422"/>
      <c r="BL5" s="422"/>
      <c r="BM5" s="422"/>
      <c r="BN5" s="422"/>
      <c r="BO5" s="422"/>
      <c r="BP5" s="422"/>
      <c r="BQ5" s="422"/>
      <c r="BR5" s="422"/>
      <c r="BS5" s="422"/>
      <c r="BT5" s="422"/>
      <c r="BU5" s="422"/>
      <c r="BV5" s="422"/>
      <c r="BW5" s="422"/>
      <c r="BX5" s="422"/>
      <c r="BY5" s="422"/>
      <c r="BZ5" s="422"/>
      <c r="CA5" s="422"/>
      <c r="CB5" s="422"/>
      <c r="CC5" s="422"/>
      <c r="CD5" s="422"/>
      <c r="CE5" s="422"/>
      <c r="CF5" s="422"/>
      <c r="CG5" s="422"/>
      <c r="CH5" s="422"/>
      <c r="CI5" s="422"/>
      <c r="CJ5" s="422"/>
      <c r="CK5" s="422"/>
      <c r="CL5" s="422"/>
      <c r="CM5" s="422"/>
      <c r="CN5" s="422"/>
      <c r="CO5" s="422"/>
      <c r="CP5" s="422"/>
      <c r="CQ5" s="422"/>
      <c r="CR5" s="422"/>
      <c r="CS5" s="422"/>
      <c r="CT5" s="422"/>
      <c r="CU5" s="72"/>
      <c r="CX5" s="575"/>
      <c r="CY5" s="575"/>
      <c r="CZ5" s="575"/>
      <c r="DA5" s="575"/>
      <c r="DB5" s="575"/>
      <c r="DC5" s="575"/>
      <c r="DD5" s="575"/>
      <c r="DE5" s="575"/>
      <c r="DF5" s="575"/>
      <c r="DG5" s="575"/>
    </row>
    <row r="6" spans="1:130" ht="7.5" customHeight="1">
      <c r="A6" s="72"/>
      <c r="B6" s="72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3"/>
      <c r="CS6" s="73"/>
      <c r="CT6" s="73"/>
      <c r="CU6" s="72"/>
      <c r="CX6" s="575"/>
      <c r="CY6" s="575"/>
      <c r="CZ6" s="575"/>
      <c r="DA6" s="575"/>
      <c r="DB6" s="575"/>
      <c r="DC6" s="575"/>
      <c r="DD6" s="575"/>
      <c r="DE6" s="575"/>
      <c r="DF6" s="575"/>
      <c r="DG6" s="575"/>
    </row>
    <row r="7" spans="1:130" ht="9" customHeight="1">
      <c r="A7" s="72"/>
      <c r="B7" s="72"/>
      <c r="C7" s="577" t="s">
        <v>115</v>
      </c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9"/>
      <c r="U7" s="577" t="s">
        <v>116</v>
      </c>
      <c r="V7" s="578"/>
      <c r="W7" s="578"/>
      <c r="X7" s="578"/>
      <c r="Y7" s="578"/>
      <c r="Z7" s="578"/>
      <c r="AA7" s="578"/>
      <c r="AB7" s="578"/>
      <c r="AC7" s="578"/>
      <c r="AD7" s="578"/>
      <c r="AE7" s="578"/>
      <c r="AF7" s="578"/>
      <c r="AG7" s="578"/>
      <c r="AH7" s="578"/>
      <c r="AI7" s="578"/>
      <c r="AJ7" s="578"/>
      <c r="AK7" s="579"/>
      <c r="AL7" s="577" t="s">
        <v>117</v>
      </c>
      <c r="AM7" s="578"/>
      <c r="AN7" s="578"/>
      <c r="AO7" s="578"/>
      <c r="AP7" s="578"/>
      <c r="AQ7" s="578"/>
      <c r="AR7" s="578"/>
      <c r="AS7" s="578"/>
      <c r="AT7" s="578"/>
      <c r="AU7" s="578"/>
      <c r="AV7" s="578"/>
      <c r="AW7" s="578"/>
      <c r="AX7" s="578"/>
      <c r="AY7" s="578"/>
      <c r="AZ7" s="578"/>
      <c r="BA7" s="578"/>
      <c r="BB7" s="578"/>
      <c r="BC7" s="578"/>
      <c r="BD7" s="578"/>
      <c r="BE7" s="579"/>
      <c r="BF7" s="577" t="s">
        <v>118</v>
      </c>
      <c r="BG7" s="578"/>
      <c r="BH7" s="578"/>
      <c r="BI7" s="578"/>
      <c r="BJ7" s="578"/>
      <c r="BK7" s="578"/>
      <c r="BL7" s="578"/>
      <c r="BM7" s="578"/>
      <c r="BN7" s="578"/>
      <c r="BO7" s="578"/>
      <c r="BP7" s="578"/>
      <c r="BQ7" s="578"/>
      <c r="BR7" s="578"/>
      <c r="BS7" s="578"/>
      <c r="BT7" s="578"/>
      <c r="BU7" s="578"/>
      <c r="BV7" s="578"/>
      <c r="BW7" s="578"/>
      <c r="BX7" s="579"/>
      <c r="BY7" s="577" t="s">
        <v>119</v>
      </c>
      <c r="BZ7" s="578"/>
      <c r="CA7" s="578"/>
      <c r="CB7" s="578"/>
      <c r="CC7" s="578"/>
      <c r="CD7" s="578"/>
      <c r="CE7" s="578"/>
      <c r="CF7" s="578"/>
      <c r="CG7" s="578"/>
      <c r="CH7" s="578"/>
      <c r="CI7" s="578"/>
      <c r="CJ7" s="578"/>
      <c r="CK7" s="578"/>
      <c r="CL7" s="578"/>
      <c r="CM7" s="578"/>
      <c r="CN7" s="578"/>
      <c r="CO7" s="578"/>
      <c r="CP7" s="578"/>
      <c r="CQ7" s="578"/>
      <c r="CR7" s="578"/>
      <c r="CS7" s="578"/>
      <c r="CT7" s="579"/>
      <c r="CU7" s="72"/>
      <c r="CX7" s="575"/>
      <c r="CY7" s="575"/>
      <c r="CZ7" s="575"/>
      <c r="DA7" s="575"/>
      <c r="DB7" s="575"/>
      <c r="DC7" s="575"/>
      <c r="DD7" s="575"/>
      <c r="DE7" s="575"/>
      <c r="DF7" s="575"/>
      <c r="DG7" s="575"/>
    </row>
    <row r="8" spans="1:130" ht="9" customHeight="1">
      <c r="A8" s="72"/>
      <c r="B8" s="72"/>
      <c r="C8" s="545"/>
      <c r="D8" s="546"/>
      <c r="E8" s="546"/>
      <c r="F8" s="546"/>
      <c r="G8" s="546"/>
      <c r="H8" s="546"/>
      <c r="I8" s="546"/>
      <c r="J8" s="546"/>
      <c r="K8" s="546"/>
      <c r="L8" s="546"/>
      <c r="M8" s="546"/>
      <c r="N8" s="546"/>
      <c r="O8" s="546"/>
      <c r="P8" s="546"/>
      <c r="Q8" s="546"/>
      <c r="R8" s="546"/>
      <c r="S8" s="546"/>
      <c r="T8" s="547"/>
      <c r="U8" s="545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547"/>
      <c r="AL8" s="545"/>
      <c r="AM8" s="546"/>
      <c r="AN8" s="546"/>
      <c r="AO8" s="546"/>
      <c r="AP8" s="546"/>
      <c r="AQ8" s="546"/>
      <c r="AR8" s="546"/>
      <c r="AS8" s="546"/>
      <c r="AT8" s="546"/>
      <c r="AU8" s="546"/>
      <c r="AV8" s="546"/>
      <c r="AW8" s="546"/>
      <c r="AX8" s="546"/>
      <c r="AY8" s="546"/>
      <c r="AZ8" s="546"/>
      <c r="BA8" s="546"/>
      <c r="BB8" s="546"/>
      <c r="BC8" s="546"/>
      <c r="BD8" s="546"/>
      <c r="BE8" s="547"/>
      <c r="BF8" s="545"/>
      <c r="BG8" s="546"/>
      <c r="BH8" s="546"/>
      <c r="BI8" s="546"/>
      <c r="BJ8" s="546"/>
      <c r="BK8" s="546"/>
      <c r="BL8" s="546"/>
      <c r="BM8" s="546"/>
      <c r="BN8" s="546"/>
      <c r="BO8" s="546"/>
      <c r="BP8" s="546"/>
      <c r="BQ8" s="546"/>
      <c r="BR8" s="546"/>
      <c r="BS8" s="546"/>
      <c r="BT8" s="546"/>
      <c r="BU8" s="546"/>
      <c r="BV8" s="546"/>
      <c r="BW8" s="546"/>
      <c r="BX8" s="547"/>
      <c r="BY8" s="545"/>
      <c r="BZ8" s="546"/>
      <c r="CA8" s="546"/>
      <c r="CB8" s="546"/>
      <c r="CC8" s="546"/>
      <c r="CD8" s="546"/>
      <c r="CE8" s="546"/>
      <c r="CF8" s="546"/>
      <c r="CG8" s="546"/>
      <c r="CH8" s="546"/>
      <c r="CI8" s="546"/>
      <c r="CJ8" s="546"/>
      <c r="CK8" s="546"/>
      <c r="CL8" s="546"/>
      <c r="CM8" s="546"/>
      <c r="CN8" s="546"/>
      <c r="CO8" s="546"/>
      <c r="CP8" s="546"/>
      <c r="CQ8" s="546"/>
      <c r="CR8" s="546"/>
      <c r="CS8" s="546"/>
      <c r="CT8" s="547"/>
      <c r="CU8" s="72"/>
      <c r="CX8" s="575"/>
      <c r="CY8" s="575"/>
      <c r="CZ8" s="575"/>
      <c r="DA8" s="575"/>
      <c r="DB8" s="575"/>
      <c r="DC8" s="575"/>
      <c r="DD8" s="575"/>
      <c r="DE8" s="575"/>
      <c r="DF8" s="575"/>
      <c r="DG8" s="575"/>
    </row>
    <row r="9" spans="1:130" ht="9" customHeight="1">
      <c r="A9" s="72"/>
      <c r="B9" s="72"/>
      <c r="C9" s="545" t="s">
        <v>120</v>
      </c>
      <c r="D9" s="546"/>
      <c r="E9" s="546"/>
      <c r="F9" s="546"/>
      <c r="G9" s="546"/>
      <c r="H9" s="546"/>
      <c r="I9" s="546"/>
      <c r="J9" s="546"/>
      <c r="K9" s="546"/>
      <c r="L9" s="546"/>
      <c r="M9" s="546"/>
      <c r="N9" s="546"/>
      <c r="O9" s="546"/>
      <c r="P9" s="546"/>
      <c r="Q9" s="546"/>
      <c r="R9" s="546"/>
      <c r="S9" s="546"/>
      <c r="T9" s="547"/>
      <c r="U9" s="545" t="s">
        <v>121</v>
      </c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547"/>
      <c r="AL9" s="545" t="s">
        <v>122</v>
      </c>
      <c r="AM9" s="546"/>
      <c r="AN9" s="546"/>
      <c r="AO9" s="546"/>
      <c r="AP9" s="546"/>
      <c r="AQ9" s="546"/>
      <c r="AR9" s="546"/>
      <c r="AS9" s="546"/>
      <c r="AT9" s="546"/>
      <c r="AU9" s="546"/>
      <c r="AV9" s="546"/>
      <c r="AW9" s="546"/>
      <c r="AX9" s="546"/>
      <c r="AY9" s="546"/>
      <c r="AZ9" s="546"/>
      <c r="BA9" s="546"/>
      <c r="BB9" s="546"/>
      <c r="BC9" s="546"/>
      <c r="BD9" s="546"/>
      <c r="BE9" s="547"/>
      <c r="BF9" s="545" t="s">
        <v>123</v>
      </c>
      <c r="BG9" s="546"/>
      <c r="BH9" s="546"/>
      <c r="BI9" s="546"/>
      <c r="BJ9" s="546"/>
      <c r="BK9" s="546"/>
      <c r="BL9" s="546"/>
      <c r="BM9" s="546"/>
      <c r="BN9" s="546"/>
      <c r="BO9" s="546"/>
      <c r="BP9" s="546"/>
      <c r="BQ9" s="546"/>
      <c r="BR9" s="546"/>
      <c r="BS9" s="546"/>
      <c r="BT9" s="546"/>
      <c r="BU9" s="546"/>
      <c r="BV9" s="546"/>
      <c r="BW9" s="546"/>
      <c r="BX9" s="547"/>
      <c r="BY9" s="545" t="s">
        <v>124</v>
      </c>
      <c r="BZ9" s="546"/>
      <c r="CA9" s="546"/>
      <c r="CB9" s="546"/>
      <c r="CC9" s="546"/>
      <c r="CD9" s="546"/>
      <c r="CE9" s="546"/>
      <c r="CF9" s="546"/>
      <c r="CG9" s="546"/>
      <c r="CH9" s="546"/>
      <c r="CI9" s="546"/>
      <c r="CJ9" s="546"/>
      <c r="CK9" s="546"/>
      <c r="CL9" s="546"/>
      <c r="CM9" s="546"/>
      <c r="CN9" s="546"/>
      <c r="CO9" s="546"/>
      <c r="CP9" s="546"/>
      <c r="CQ9" s="546"/>
      <c r="CR9" s="546"/>
      <c r="CS9" s="546"/>
      <c r="CT9" s="547"/>
      <c r="CU9" s="72"/>
      <c r="CX9" s="575"/>
      <c r="CY9" s="575"/>
      <c r="CZ9" s="575"/>
      <c r="DA9" s="575"/>
      <c r="DB9" s="575"/>
      <c r="DC9" s="575"/>
      <c r="DD9" s="575"/>
      <c r="DE9" s="575"/>
      <c r="DF9" s="575"/>
      <c r="DG9" s="575"/>
    </row>
    <row r="10" spans="1:130" ht="9" customHeight="1" thickBot="1">
      <c r="A10" s="72"/>
      <c r="B10" s="72"/>
      <c r="C10" s="548"/>
      <c r="D10" s="549"/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  <c r="Q10" s="549"/>
      <c r="R10" s="549"/>
      <c r="S10" s="549"/>
      <c r="T10" s="550"/>
      <c r="U10" s="548"/>
      <c r="V10" s="549"/>
      <c r="W10" s="549"/>
      <c r="X10" s="549"/>
      <c r="Y10" s="549"/>
      <c r="Z10" s="549"/>
      <c r="AA10" s="549"/>
      <c r="AB10" s="549"/>
      <c r="AC10" s="549"/>
      <c r="AD10" s="549"/>
      <c r="AE10" s="549"/>
      <c r="AF10" s="549"/>
      <c r="AG10" s="549"/>
      <c r="AH10" s="549"/>
      <c r="AI10" s="549"/>
      <c r="AJ10" s="549"/>
      <c r="AK10" s="550"/>
      <c r="AL10" s="548"/>
      <c r="AM10" s="549"/>
      <c r="AN10" s="549"/>
      <c r="AO10" s="549"/>
      <c r="AP10" s="549"/>
      <c r="AQ10" s="549"/>
      <c r="AR10" s="549"/>
      <c r="AS10" s="549"/>
      <c r="AT10" s="549"/>
      <c r="AU10" s="549"/>
      <c r="AV10" s="549"/>
      <c r="AW10" s="549"/>
      <c r="AX10" s="549"/>
      <c r="AY10" s="549"/>
      <c r="AZ10" s="549"/>
      <c r="BA10" s="549"/>
      <c r="BB10" s="549"/>
      <c r="BC10" s="549"/>
      <c r="BD10" s="549"/>
      <c r="BE10" s="550"/>
      <c r="BF10" s="548"/>
      <c r="BG10" s="549"/>
      <c r="BH10" s="549"/>
      <c r="BI10" s="549"/>
      <c r="BJ10" s="549"/>
      <c r="BK10" s="549"/>
      <c r="BL10" s="549"/>
      <c r="BM10" s="549"/>
      <c r="BN10" s="549"/>
      <c r="BO10" s="549"/>
      <c r="BP10" s="549"/>
      <c r="BQ10" s="549"/>
      <c r="BR10" s="549"/>
      <c r="BS10" s="549"/>
      <c r="BT10" s="549"/>
      <c r="BU10" s="549"/>
      <c r="BV10" s="549"/>
      <c r="BW10" s="549"/>
      <c r="BX10" s="550"/>
      <c r="BY10" s="548"/>
      <c r="BZ10" s="549"/>
      <c r="CA10" s="549"/>
      <c r="CB10" s="549"/>
      <c r="CC10" s="549"/>
      <c r="CD10" s="549"/>
      <c r="CE10" s="549"/>
      <c r="CF10" s="549"/>
      <c r="CG10" s="549"/>
      <c r="CH10" s="549"/>
      <c r="CI10" s="549"/>
      <c r="CJ10" s="549"/>
      <c r="CK10" s="549"/>
      <c r="CL10" s="549"/>
      <c r="CM10" s="549"/>
      <c r="CN10" s="549"/>
      <c r="CO10" s="549"/>
      <c r="CP10" s="549"/>
      <c r="CQ10" s="549"/>
      <c r="CR10" s="549"/>
      <c r="CS10" s="549"/>
      <c r="CT10" s="550"/>
      <c r="CU10" s="72"/>
      <c r="CX10" s="575"/>
      <c r="CY10" s="575"/>
      <c r="CZ10" s="575"/>
      <c r="DA10" s="575"/>
      <c r="DB10" s="575"/>
      <c r="DC10" s="575"/>
      <c r="DD10" s="575"/>
      <c r="DE10" s="575"/>
      <c r="DF10" s="575"/>
      <c r="DG10" s="575"/>
    </row>
    <row r="11" spans="1:130" ht="7.5" customHeight="1">
      <c r="A11" s="72"/>
      <c r="B11" s="72"/>
      <c r="C11" s="76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8"/>
      <c r="U11" s="76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8"/>
      <c r="AL11" s="76"/>
      <c r="AM11" s="77"/>
      <c r="AN11" s="77"/>
      <c r="AO11" s="77"/>
      <c r="AP11" s="77"/>
      <c r="AQ11" s="77"/>
      <c r="AR11" s="77"/>
      <c r="AS11" s="79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8"/>
      <c r="BF11" s="76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8"/>
      <c r="BY11" s="76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8"/>
      <c r="CU11" s="72"/>
      <c r="CX11" s="575"/>
      <c r="CY11" s="575"/>
      <c r="CZ11" s="575"/>
      <c r="DA11" s="575"/>
      <c r="DB11" s="575"/>
      <c r="DC11" s="575"/>
      <c r="DD11" s="575"/>
      <c r="DE11" s="575"/>
      <c r="DF11" s="575"/>
      <c r="DG11" s="575"/>
      <c r="DO11" s="450">
        <f>'ATS+DRT'!CG15</f>
        <v>43529</v>
      </c>
      <c r="DP11" s="451"/>
      <c r="DQ11" s="451"/>
      <c r="DR11" s="451"/>
      <c r="DS11" s="451"/>
      <c r="DT11" s="451"/>
      <c r="DU11" s="451"/>
      <c r="DV11" s="451"/>
      <c r="DW11" s="451"/>
      <c r="DX11" s="451"/>
      <c r="DY11" s="451"/>
      <c r="DZ11" s="452"/>
    </row>
    <row r="12" spans="1:130" ht="9" customHeight="1" thickBot="1">
      <c r="A12" s="72"/>
      <c r="B12" s="72"/>
      <c r="C12" s="551">
        <f>DATE(YEAR(DO11),MONTH(DO11)-1,DAY(DO11))</f>
        <v>43501</v>
      </c>
      <c r="D12" s="552"/>
      <c r="E12" s="552"/>
      <c r="F12" s="552"/>
      <c r="G12" s="552"/>
      <c r="H12" s="552"/>
      <c r="I12" s="552"/>
      <c r="J12" s="552"/>
      <c r="K12" s="552"/>
      <c r="L12" s="552"/>
      <c r="M12" s="552"/>
      <c r="N12" s="552"/>
      <c r="O12" s="552"/>
      <c r="P12" s="552"/>
      <c r="Q12" s="552"/>
      <c r="R12" s="552"/>
      <c r="S12" s="552"/>
      <c r="T12" s="553"/>
      <c r="U12" s="557" t="s">
        <v>125</v>
      </c>
      <c r="V12" s="558"/>
      <c r="W12" s="558"/>
      <c r="X12" s="558"/>
      <c r="Y12" s="558"/>
      <c r="Z12" s="558"/>
      <c r="AA12" s="558"/>
      <c r="AB12" s="558"/>
      <c r="AC12" s="558"/>
      <c r="AD12" s="558"/>
      <c r="AE12" s="558"/>
      <c r="AF12" s="558"/>
      <c r="AG12" s="558"/>
      <c r="AH12" s="558"/>
      <c r="AI12" s="558"/>
      <c r="AJ12" s="558"/>
      <c r="AK12" s="559"/>
      <c r="AL12" s="563" t="s">
        <v>126</v>
      </c>
      <c r="AM12" s="564"/>
      <c r="AN12" s="564"/>
      <c r="AO12" s="564"/>
      <c r="AP12" s="564"/>
      <c r="AQ12" s="564"/>
      <c r="AR12" s="564"/>
      <c r="AS12" s="564"/>
      <c r="AT12" s="564"/>
      <c r="AU12" s="564"/>
      <c r="AV12" s="564"/>
      <c r="AW12" s="564"/>
      <c r="AX12" s="564"/>
      <c r="AY12" s="564"/>
      <c r="AZ12" s="564"/>
      <c r="BA12" s="564"/>
      <c r="BB12" s="564"/>
      <c r="BC12" s="564"/>
      <c r="BD12" s="564"/>
      <c r="BE12" s="565"/>
      <c r="BF12" s="569">
        <f>ATS!BR22</f>
        <v>119469</v>
      </c>
      <c r="BG12" s="570"/>
      <c r="BH12" s="570"/>
      <c r="BI12" s="570"/>
      <c r="BJ12" s="570"/>
      <c r="BK12" s="570"/>
      <c r="BL12" s="570"/>
      <c r="BM12" s="570"/>
      <c r="BN12" s="570"/>
      <c r="BO12" s="570"/>
      <c r="BP12" s="570"/>
      <c r="BQ12" s="570"/>
      <c r="BR12" s="570"/>
      <c r="BS12" s="570"/>
      <c r="BT12" s="570"/>
      <c r="BU12" s="570"/>
      <c r="BV12" s="570"/>
      <c r="BW12" s="570"/>
      <c r="BX12" s="571"/>
      <c r="BY12" s="569">
        <f>ATS!BR25</f>
        <v>10752.21</v>
      </c>
      <c r="BZ12" s="570"/>
      <c r="CA12" s="570"/>
      <c r="CB12" s="570"/>
      <c r="CC12" s="570"/>
      <c r="CD12" s="570"/>
      <c r="CE12" s="570"/>
      <c r="CF12" s="570"/>
      <c r="CG12" s="570"/>
      <c r="CH12" s="570"/>
      <c r="CI12" s="570"/>
      <c r="CJ12" s="570"/>
      <c r="CK12" s="570"/>
      <c r="CL12" s="570"/>
      <c r="CM12" s="570"/>
      <c r="CN12" s="570"/>
      <c r="CO12" s="570"/>
      <c r="CP12" s="570"/>
      <c r="CQ12" s="570"/>
      <c r="CR12" s="570"/>
      <c r="CS12" s="570"/>
      <c r="CT12" s="571"/>
      <c r="CU12" s="72"/>
      <c r="CX12" s="575"/>
      <c r="CY12" s="575"/>
      <c r="CZ12" s="575"/>
      <c r="DA12" s="575"/>
      <c r="DB12" s="575"/>
      <c r="DC12" s="575"/>
      <c r="DD12" s="575"/>
      <c r="DE12" s="575"/>
      <c r="DF12" s="575"/>
      <c r="DG12" s="575"/>
      <c r="DO12" s="453"/>
      <c r="DP12" s="454"/>
      <c r="DQ12" s="454"/>
      <c r="DR12" s="454"/>
      <c r="DS12" s="454"/>
      <c r="DT12" s="454"/>
      <c r="DU12" s="454"/>
      <c r="DV12" s="454"/>
      <c r="DW12" s="454"/>
      <c r="DX12" s="454"/>
      <c r="DY12" s="454"/>
      <c r="DZ12" s="455"/>
    </row>
    <row r="13" spans="1:130" ht="9" customHeight="1">
      <c r="A13" s="72"/>
      <c r="B13" s="72"/>
      <c r="C13" s="554"/>
      <c r="D13" s="555"/>
      <c r="E13" s="555"/>
      <c r="F13" s="555"/>
      <c r="G13" s="555"/>
      <c r="H13" s="555"/>
      <c r="I13" s="555"/>
      <c r="J13" s="555"/>
      <c r="K13" s="555"/>
      <c r="L13" s="555"/>
      <c r="M13" s="555"/>
      <c r="N13" s="555"/>
      <c r="O13" s="555"/>
      <c r="P13" s="555"/>
      <c r="Q13" s="555"/>
      <c r="R13" s="555"/>
      <c r="S13" s="555"/>
      <c r="T13" s="556"/>
      <c r="U13" s="560"/>
      <c r="V13" s="561"/>
      <c r="W13" s="561"/>
      <c r="X13" s="561"/>
      <c r="Y13" s="561"/>
      <c r="Z13" s="561"/>
      <c r="AA13" s="561"/>
      <c r="AB13" s="561"/>
      <c r="AC13" s="561"/>
      <c r="AD13" s="561"/>
      <c r="AE13" s="561"/>
      <c r="AF13" s="561"/>
      <c r="AG13" s="561"/>
      <c r="AH13" s="561"/>
      <c r="AI13" s="561"/>
      <c r="AJ13" s="561"/>
      <c r="AK13" s="562"/>
      <c r="AL13" s="566"/>
      <c r="AM13" s="567"/>
      <c r="AN13" s="567"/>
      <c r="AO13" s="567"/>
      <c r="AP13" s="567"/>
      <c r="AQ13" s="567"/>
      <c r="AR13" s="567"/>
      <c r="AS13" s="567"/>
      <c r="AT13" s="567"/>
      <c r="AU13" s="567"/>
      <c r="AV13" s="567"/>
      <c r="AW13" s="567"/>
      <c r="AX13" s="567"/>
      <c r="AY13" s="567"/>
      <c r="AZ13" s="567"/>
      <c r="BA13" s="567"/>
      <c r="BB13" s="567"/>
      <c r="BC13" s="567"/>
      <c r="BD13" s="567"/>
      <c r="BE13" s="568"/>
      <c r="BF13" s="572"/>
      <c r="BG13" s="573"/>
      <c r="BH13" s="573"/>
      <c r="BI13" s="573"/>
      <c r="BJ13" s="573"/>
      <c r="BK13" s="573"/>
      <c r="BL13" s="573"/>
      <c r="BM13" s="573"/>
      <c r="BN13" s="573"/>
      <c r="BO13" s="573"/>
      <c r="BP13" s="573"/>
      <c r="BQ13" s="573"/>
      <c r="BR13" s="573"/>
      <c r="BS13" s="573"/>
      <c r="BT13" s="573"/>
      <c r="BU13" s="573"/>
      <c r="BV13" s="573"/>
      <c r="BW13" s="573"/>
      <c r="BX13" s="574"/>
      <c r="BY13" s="572"/>
      <c r="BZ13" s="573"/>
      <c r="CA13" s="573"/>
      <c r="CB13" s="573"/>
      <c r="CC13" s="573"/>
      <c r="CD13" s="573"/>
      <c r="CE13" s="573"/>
      <c r="CF13" s="573"/>
      <c r="CG13" s="573"/>
      <c r="CH13" s="573"/>
      <c r="CI13" s="573"/>
      <c r="CJ13" s="573"/>
      <c r="CK13" s="573"/>
      <c r="CL13" s="573"/>
      <c r="CM13" s="573"/>
      <c r="CN13" s="573"/>
      <c r="CO13" s="573"/>
      <c r="CP13" s="573"/>
      <c r="CQ13" s="573"/>
      <c r="CR13" s="573"/>
      <c r="CS13" s="573"/>
      <c r="CT13" s="574"/>
      <c r="CU13" s="72"/>
      <c r="CX13" s="575"/>
      <c r="CY13" s="575"/>
      <c r="CZ13" s="575"/>
      <c r="DA13" s="575"/>
      <c r="DB13" s="575"/>
      <c r="DC13" s="575"/>
      <c r="DD13" s="575"/>
      <c r="DE13" s="575"/>
      <c r="DF13" s="575"/>
      <c r="DG13" s="575"/>
      <c r="DO13" s="450">
        <f>'ATS+DRT'!CG20</f>
        <v>43544</v>
      </c>
      <c r="DP13" s="451"/>
      <c r="DQ13" s="451"/>
      <c r="DR13" s="451"/>
      <c r="DS13" s="451"/>
      <c r="DT13" s="451"/>
      <c r="DU13" s="451"/>
      <c r="DV13" s="451"/>
      <c r="DW13" s="451"/>
      <c r="DX13" s="451"/>
      <c r="DY13" s="451"/>
      <c r="DZ13" s="452"/>
    </row>
    <row r="14" spans="1:130" ht="9" customHeight="1" thickBot="1">
      <c r="A14" s="72"/>
      <c r="B14" s="72"/>
      <c r="C14" s="551">
        <f>DATE(YEAR(DO11),MONTH(DO11),DAY(DO11))</f>
        <v>43529</v>
      </c>
      <c r="D14" s="552"/>
      <c r="E14" s="552"/>
      <c r="F14" s="552"/>
      <c r="G14" s="552"/>
      <c r="H14" s="552"/>
      <c r="I14" s="552"/>
      <c r="J14" s="552"/>
      <c r="K14" s="552"/>
      <c r="L14" s="552"/>
      <c r="M14" s="552"/>
      <c r="N14" s="552"/>
      <c r="O14" s="552"/>
      <c r="P14" s="552"/>
      <c r="Q14" s="552"/>
      <c r="R14" s="552"/>
      <c r="S14" s="552"/>
      <c r="T14" s="553"/>
      <c r="U14" s="753" t="str">
        <f>CONCATENATE((30-(30-DAY(DO11)))," ","يــومــا")</f>
        <v>5 يــومــا</v>
      </c>
      <c r="V14" s="754"/>
      <c r="W14" s="754"/>
      <c r="X14" s="754"/>
      <c r="Y14" s="754"/>
      <c r="Z14" s="754"/>
      <c r="AA14" s="754"/>
      <c r="AB14" s="754"/>
      <c r="AC14" s="754"/>
      <c r="AD14" s="754"/>
      <c r="AE14" s="754"/>
      <c r="AF14" s="754"/>
      <c r="AG14" s="754"/>
      <c r="AH14" s="754"/>
      <c r="AI14" s="754"/>
      <c r="AJ14" s="754"/>
      <c r="AK14" s="755"/>
      <c r="AL14" s="586" t="s">
        <v>151</v>
      </c>
      <c r="AM14" s="584"/>
      <c r="AN14" s="584"/>
      <c r="AO14" s="584"/>
      <c r="AP14" s="584"/>
      <c r="AQ14" s="584"/>
      <c r="AR14" s="584"/>
      <c r="AS14" s="584"/>
      <c r="AT14" s="584"/>
      <c r="AU14" s="584"/>
      <c r="AV14" s="584"/>
      <c r="AW14" s="584"/>
      <c r="AX14" s="584"/>
      <c r="AY14" s="584"/>
      <c r="AZ14" s="584"/>
      <c r="BA14" s="584"/>
      <c r="BB14" s="584"/>
      <c r="BC14" s="584"/>
      <c r="BD14" s="584"/>
      <c r="BE14" s="585"/>
      <c r="BF14" s="747">
        <f>(BF12*(30-(30-DAY(DO11))))/30</f>
        <v>19911.5</v>
      </c>
      <c r="BG14" s="748"/>
      <c r="BH14" s="748"/>
      <c r="BI14" s="748"/>
      <c r="BJ14" s="748"/>
      <c r="BK14" s="748"/>
      <c r="BL14" s="748"/>
      <c r="BM14" s="748"/>
      <c r="BN14" s="748"/>
      <c r="BO14" s="748"/>
      <c r="BP14" s="748"/>
      <c r="BQ14" s="748"/>
      <c r="BR14" s="748"/>
      <c r="BS14" s="748"/>
      <c r="BT14" s="748"/>
      <c r="BU14" s="748"/>
      <c r="BV14" s="748"/>
      <c r="BW14" s="748"/>
      <c r="BX14" s="749"/>
      <c r="BY14" s="747">
        <f>(BY12*(30-(30-DAY(DO11))))/30</f>
        <v>1792.0349999999999</v>
      </c>
      <c r="BZ14" s="748"/>
      <c r="CA14" s="748"/>
      <c r="CB14" s="748"/>
      <c r="CC14" s="748"/>
      <c r="CD14" s="748"/>
      <c r="CE14" s="748"/>
      <c r="CF14" s="748"/>
      <c r="CG14" s="748"/>
      <c r="CH14" s="748"/>
      <c r="CI14" s="748"/>
      <c r="CJ14" s="748"/>
      <c r="CK14" s="748"/>
      <c r="CL14" s="748"/>
      <c r="CM14" s="748"/>
      <c r="CN14" s="748"/>
      <c r="CO14" s="748"/>
      <c r="CP14" s="748"/>
      <c r="CQ14" s="748"/>
      <c r="CR14" s="748"/>
      <c r="CS14" s="748"/>
      <c r="CT14" s="749"/>
      <c r="CU14" s="72"/>
      <c r="CX14" s="575"/>
      <c r="CY14" s="575"/>
      <c r="CZ14" s="575"/>
      <c r="DA14" s="575"/>
      <c r="DB14" s="575"/>
      <c r="DC14" s="575"/>
      <c r="DD14" s="575"/>
      <c r="DE14" s="575"/>
      <c r="DF14" s="575"/>
      <c r="DG14" s="575"/>
      <c r="DO14" s="453"/>
      <c r="DP14" s="454"/>
      <c r="DQ14" s="454"/>
      <c r="DR14" s="454"/>
      <c r="DS14" s="454"/>
      <c r="DT14" s="454"/>
      <c r="DU14" s="454"/>
      <c r="DV14" s="454"/>
      <c r="DW14" s="454"/>
      <c r="DX14" s="454"/>
      <c r="DY14" s="454"/>
      <c r="DZ14" s="455"/>
    </row>
    <row r="15" spans="1:130" ht="9" customHeight="1">
      <c r="A15" s="72"/>
      <c r="B15" s="72"/>
      <c r="C15" s="554"/>
      <c r="D15" s="555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55"/>
      <c r="R15" s="555"/>
      <c r="S15" s="555"/>
      <c r="T15" s="556"/>
      <c r="U15" s="753"/>
      <c r="V15" s="754"/>
      <c r="W15" s="754"/>
      <c r="X15" s="754"/>
      <c r="Y15" s="754"/>
      <c r="Z15" s="754"/>
      <c r="AA15" s="754"/>
      <c r="AB15" s="754"/>
      <c r="AC15" s="754"/>
      <c r="AD15" s="754"/>
      <c r="AE15" s="754"/>
      <c r="AF15" s="754"/>
      <c r="AG15" s="754"/>
      <c r="AH15" s="754"/>
      <c r="AI15" s="754"/>
      <c r="AJ15" s="754"/>
      <c r="AK15" s="755"/>
      <c r="AL15" s="586"/>
      <c r="AM15" s="584"/>
      <c r="AN15" s="584"/>
      <c r="AO15" s="584"/>
      <c r="AP15" s="584"/>
      <c r="AQ15" s="584"/>
      <c r="AR15" s="584"/>
      <c r="AS15" s="584"/>
      <c r="AT15" s="584"/>
      <c r="AU15" s="584"/>
      <c r="AV15" s="584"/>
      <c r="AW15" s="584"/>
      <c r="AX15" s="584"/>
      <c r="AY15" s="584"/>
      <c r="AZ15" s="584"/>
      <c r="BA15" s="584"/>
      <c r="BB15" s="584"/>
      <c r="BC15" s="584"/>
      <c r="BD15" s="584"/>
      <c r="BE15" s="585"/>
      <c r="BF15" s="750"/>
      <c r="BG15" s="751"/>
      <c r="BH15" s="751"/>
      <c r="BI15" s="751"/>
      <c r="BJ15" s="751"/>
      <c r="BK15" s="751"/>
      <c r="BL15" s="751"/>
      <c r="BM15" s="751"/>
      <c r="BN15" s="751"/>
      <c r="BO15" s="751"/>
      <c r="BP15" s="751"/>
      <c r="BQ15" s="751"/>
      <c r="BR15" s="751"/>
      <c r="BS15" s="751"/>
      <c r="BT15" s="751"/>
      <c r="BU15" s="751"/>
      <c r="BV15" s="751"/>
      <c r="BW15" s="751"/>
      <c r="BX15" s="752"/>
      <c r="BY15" s="750"/>
      <c r="BZ15" s="751"/>
      <c r="CA15" s="751"/>
      <c r="CB15" s="751"/>
      <c r="CC15" s="751"/>
      <c r="CD15" s="751"/>
      <c r="CE15" s="751"/>
      <c r="CF15" s="751"/>
      <c r="CG15" s="751"/>
      <c r="CH15" s="751"/>
      <c r="CI15" s="751"/>
      <c r="CJ15" s="751"/>
      <c r="CK15" s="751"/>
      <c r="CL15" s="751"/>
      <c r="CM15" s="751"/>
      <c r="CN15" s="751"/>
      <c r="CO15" s="751"/>
      <c r="CP15" s="751"/>
      <c r="CQ15" s="751"/>
      <c r="CR15" s="751"/>
      <c r="CS15" s="751"/>
      <c r="CT15" s="752"/>
      <c r="CU15" s="72"/>
      <c r="CX15" s="575"/>
      <c r="CY15" s="575"/>
      <c r="CZ15" s="575"/>
      <c r="DA15" s="575"/>
      <c r="DB15" s="575"/>
      <c r="DC15" s="575"/>
      <c r="DD15" s="575"/>
      <c r="DE15" s="575"/>
      <c r="DF15" s="575"/>
      <c r="DG15" s="575"/>
    </row>
    <row r="16" spans="1:130" ht="9" customHeight="1">
      <c r="A16" s="72"/>
      <c r="B16" s="72"/>
      <c r="C16" s="756" t="s">
        <v>158</v>
      </c>
      <c r="D16" s="552"/>
      <c r="E16" s="552"/>
      <c r="F16" s="552"/>
      <c r="G16" s="552"/>
      <c r="H16" s="552"/>
      <c r="I16" s="552"/>
      <c r="J16" s="552"/>
      <c r="K16" s="552"/>
      <c r="L16" s="552"/>
      <c r="M16" s="552"/>
      <c r="N16" s="552"/>
      <c r="O16" s="552"/>
      <c r="P16" s="552"/>
      <c r="Q16" s="552"/>
      <c r="R16" s="552"/>
      <c r="S16" s="552"/>
      <c r="T16" s="553"/>
      <c r="U16" s="557" t="s">
        <v>152</v>
      </c>
      <c r="V16" s="558"/>
      <c r="W16" s="558"/>
      <c r="X16" s="558"/>
      <c r="Y16" s="558"/>
      <c r="Z16" s="558"/>
      <c r="AA16" s="558"/>
      <c r="AB16" s="558"/>
      <c r="AC16" s="558"/>
      <c r="AD16" s="558"/>
      <c r="AE16" s="558"/>
      <c r="AF16" s="558"/>
      <c r="AG16" s="558"/>
      <c r="AH16" s="558"/>
      <c r="AI16" s="558"/>
      <c r="AJ16" s="558"/>
      <c r="AK16" s="559"/>
      <c r="AL16" s="563" t="s">
        <v>153</v>
      </c>
      <c r="AM16" s="564"/>
      <c r="AN16" s="564"/>
      <c r="AO16" s="564"/>
      <c r="AP16" s="564"/>
      <c r="AQ16" s="564"/>
      <c r="AR16" s="564"/>
      <c r="AS16" s="564"/>
      <c r="AT16" s="564"/>
      <c r="AU16" s="564"/>
      <c r="AV16" s="564"/>
      <c r="AW16" s="564"/>
      <c r="AX16" s="564"/>
      <c r="AY16" s="564"/>
      <c r="AZ16" s="564"/>
      <c r="BA16" s="564"/>
      <c r="BB16" s="564"/>
      <c r="BC16" s="564"/>
      <c r="BD16" s="564"/>
      <c r="BE16" s="565"/>
      <c r="BF16" s="747">
        <f>'ATS+DRT'!CD19</f>
        <v>27405</v>
      </c>
      <c r="BG16" s="748"/>
      <c r="BH16" s="748"/>
      <c r="BI16" s="748"/>
      <c r="BJ16" s="748"/>
      <c r="BK16" s="748"/>
      <c r="BL16" s="748"/>
      <c r="BM16" s="748"/>
      <c r="BN16" s="748"/>
      <c r="BO16" s="748"/>
      <c r="BP16" s="748"/>
      <c r="BQ16" s="748"/>
      <c r="BR16" s="748"/>
      <c r="BS16" s="748"/>
      <c r="BT16" s="748"/>
      <c r="BU16" s="748"/>
      <c r="BV16" s="748"/>
      <c r="BW16" s="748"/>
      <c r="BX16" s="749"/>
      <c r="BY16" s="747">
        <f>BF16*9%</f>
        <v>2466.4499999999998</v>
      </c>
      <c r="BZ16" s="748"/>
      <c r="CA16" s="748"/>
      <c r="CB16" s="748"/>
      <c r="CC16" s="748"/>
      <c r="CD16" s="748"/>
      <c r="CE16" s="748"/>
      <c r="CF16" s="748"/>
      <c r="CG16" s="748"/>
      <c r="CH16" s="748"/>
      <c r="CI16" s="748"/>
      <c r="CJ16" s="748"/>
      <c r="CK16" s="748"/>
      <c r="CL16" s="748"/>
      <c r="CM16" s="748"/>
      <c r="CN16" s="748"/>
      <c r="CO16" s="748"/>
      <c r="CP16" s="748"/>
      <c r="CQ16" s="748"/>
      <c r="CR16" s="748"/>
      <c r="CS16" s="748"/>
      <c r="CT16" s="749"/>
      <c r="CU16" s="72"/>
      <c r="CX16" s="575"/>
      <c r="CY16" s="575"/>
      <c r="CZ16" s="575"/>
      <c r="DA16" s="575"/>
      <c r="DB16" s="575"/>
      <c r="DC16" s="575"/>
      <c r="DD16" s="575"/>
      <c r="DE16" s="575"/>
      <c r="DF16" s="575"/>
      <c r="DG16" s="575"/>
      <c r="DO16" s="74">
        <f>DAY(DO11)</f>
        <v>5</v>
      </c>
    </row>
    <row r="17" spans="1:119" ht="9" customHeight="1">
      <c r="A17" s="72"/>
      <c r="B17" s="72"/>
      <c r="C17" s="554"/>
      <c r="D17" s="555"/>
      <c r="E17" s="555"/>
      <c r="F17" s="555"/>
      <c r="G17" s="555"/>
      <c r="H17" s="555"/>
      <c r="I17" s="555"/>
      <c r="J17" s="555"/>
      <c r="K17" s="555"/>
      <c r="L17" s="555"/>
      <c r="M17" s="555"/>
      <c r="N17" s="555"/>
      <c r="O17" s="555"/>
      <c r="P17" s="555"/>
      <c r="Q17" s="555"/>
      <c r="R17" s="555"/>
      <c r="S17" s="555"/>
      <c r="T17" s="556"/>
      <c r="U17" s="560"/>
      <c r="V17" s="561"/>
      <c r="W17" s="561"/>
      <c r="X17" s="561"/>
      <c r="Y17" s="561"/>
      <c r="Z17" s="561"/>
      <c r="AA17" s="561"/>
      <c r="AB17" s="561"/>
      <c r="AC17" s="561"/>
      <c r="AD17" s="561"/>
      <c r="AE17" s="561"/>
      <c r="AF17" s="561"/>
      <c r="AG17" s="561"/>
      <c r="AH17" s="561"/>
      <c r="AI17" s="561"/>
      <c r="AJ17" s="561"/>
      <c r="AK17" s="562"/>
      <c r="AL17" s="566"/>
      <c r="AM17" s="567"/>
      <c r="AN17" s="567"/>
      <c r="AO17" s="567"/>
      <c r="AP17" s="567"/>
      <c r="AQ17" s="567"/>
      <c r="AR17" s="567"/>
      <c r="AS17" s="567"/>
      <c r="AT17" s="567"/>
      <c r="AU17" s="567"/>
      <c r="AV17" s="567"/>
      <c r="AW17" s="567"/>
      <c r="AX17" s="567"/>
      <c r="AY17" s="567"/>
      <c r="AZ17" s="567"/>
      <c r="BA17" s="567"/>
      <c r="BB17" s="567"/>
      <c r="BC17" s="567"/>
      <c r="BD17" s="567"/>
      <c r="BE17" s="568"/>
      <c r="BF17" s="750"/>
      <c r="BG17" s="751"/>
      <c r="BH17" s="751"/>
      <c r="BI17" s="751"/>
      <c r="BJ17" s="751"/>
      <c r="BK17" s="751"/>
      <c r="BL17" s="751"/>
      <c r="BM17" s="751"/>
      <c r="BN17" s="751"/>
      <c r="BO17" s="751"/>
      <c r="BP17" s="751"/>
      <c r="BQ17" s="751"/>
      <c r="BR17" s="751"/>
      <c r="BS17" s="751"/>
      <c r="BT17" s="751"/>
      <c r="BU17" s="751"/>
      <c r="BV17" s="751"/>
      <c r="BW17" s="751"/>
      <c r="BX17" s="752"/>
      <c r="BY17" s="750"/>
      <c r="BZ17" s="751"/>
      <c r="CA17" s="751"/>
      <c r="CB17" s="751"/>
      <c r="CC17" s="751"/>
      <c r="CD17" s="751"/>
      <c r="CE17" s="751"/>
      <c r="CF17" s="751"/>
      <c r="CG17" s="751"/>
      <c r="CH17" s="751"/>
      <c r="CI17" s="751"/>
      <c r="CJ17" s="751"/>
      <c r="CK17" s="751"/>
      <c r="CL17" s="751"/>
      <c r="CM17" s="751"/>
      <c r="CN17" s="751"/>
      <c r="CO17" s="751"/>
      <c r="CP17" s="751"/>
      <c r="CQ17" s="751"/>
      <c r="CR17" s="751"/>
      <c r="CS17" s="751"/>
      <c r="CT17" s="752"/>
      <c r="CU17" s="72"/>
      <c r="CX17" s="575"/>
      <c r="CY17" s="575"/>
      <c r="CZ17" s="575"/>
      <c r="DA17" s="575"/>
      <c r="DB17" s="575"/>
      <c r="DC17" s="575"/>
      <c r="DD17" s="575"/>
      <c r="DE17" s="575"/>
      <c r="DF17" s="575"/>
      <c r="DG17" s="575"/>
      <c r="DO17" s="74">
        <f>30-DO16</f>
        <v>25</v>
      </c>
    </row>
    <row r="18" spans="1:119" ht="9" customHeight="1">
      <c r="A18" s="72"/>
      <c r="B18" s="72"/>
      <c r="C18" s="551"/>
      <c r="D18" s="552"/>
      <c r="E18" s="552"/>
      <c r="F18" s="552"/>
      <c r="G18" s="552"/>
      <c r="H18" s="552"/>
      <c r="I18" s="552"/>
      <c r="J18" s="552"/>
      <c r="K18" s="552"/>
      <c r="L18" s="552"/>
      <c r="M18" s="552"/>
      <c r="N18" s="552"/>
      <c r="O18" s="552"/>
      <c r="P18" s="552"/>
      <c r="Q18" s="552"/>
      <c r="R18" s="552"/>
      <c r="S18" s="552"/>
      <c r="T18" s="553"/>
      <c r="U18" s="580"/>
      <c r="V18" s="581"/>
      <c r="W18" s="581"/>
      <c r="X18" s="581"/>
      <c r="Y18" s="581"/>
      <c r="Z18" s="581"/>
      <c r="AA18" s="581"/>
      <c r="AB18" s="581"/>
      <c r="AC18" s="581"/>
      <c r="AD18" s="581"/>
      <c r="AE18" s="581"/>
      <c r="AF18" s="581"/>
      <c r="AG18" s="581"/>
      <c r="AH18" s="581"/>
      <c r="AI18" s="581"/>
      <c r="AJ18" s="581"/>
      <c r="AK18" s="582"/>
      <c r="AL18" s="583"/>
      <c r="AM18" s="584"/>
      <c r="AN18" s="584"/>
      <c r="AO18" s="584"/>
      <c r="AP18" s="584"/>
      <c r="AQ18" s="584"/>
      <c r="AR18" s="584"/>
      <c r="AS18" s="584"/>
      <c r="AT18" s="584"/>
      <c r="AU18" s="584"/>
      <c r="AV18" s="584"/>
      <c r="AW18" s="584"/>
      <c r="AX18" s="584"/>
      <c r="AY18" s="584"/>
      <c r="AZ18" s="584"/>
      <c r="BA18" s="584"/>
      <c r="BB18" s="584"/>
      <c r="BC18" s="584"/>
      <c r="BD18" s="584"/>
      <c r="BE18" s="585"/>
      <c r="BF18" s="569"/>
      <c r="BG18" s="570"/>
      <c r="BH18" s="570"/>
      <c r="BI18" s="570"/>
      <c r="BJ18" s="570"/>
      <c r="BK18" s="570"/>
      <c r="BL18" s="570"/>
      <c r="BM18" s="570"/>
      <c r="BN18" s="570"/>
      <c r="BO18" s="570"/>
      <c r="BP18" s="570"/>
      <c r="BQ18" s="570"/>
      <c r="BR18" s="570"/>
      <c r="BS18" s="570"/>
      <c r="BT18" s="570"/>
      <c r="BU18" s="570"/>
      <c r="BV18" s="570"/>
      <c r="BW18" s="570"/>
      <c r="BX18" s="571"/>
      <c r="BY18" s="569"/>
      <c r="BZ18" s="570"/>
      <c r="CA18" s="570"/>
      <c r="CB18" s="570"/>
      <c r="CC18" s="570"/>
      <c r="CD18" s="570"/>
      <c r="CE18" s="570"/>
      <c r="CF18" s="570"/>
      <c r="CG18" s="570"/>
      <c r="CH18" s="570"/>
      <c r="CI18" s="570"/>
      <c r="CJ18" s="570"/>
      <c r="CK18" s="570"/>
      <c r="CL18" s="570"/>
      <c r="CM18" s="570"/>
      <c r="CN18" s="570"/>
      <c r="CO18" s="570"/>
      <c r="CP18" s="570"/>
      <c r="CQ18" s="570"/>
      <c r="CR18" s="570"/>
      <c r="CS18" s="570"/>
      <c r="CT18" s="571"/>
      <c r="CU18" s="72"/>
      <c r="CX18" s="575"/>
      <c r="CY18" s="575"/>
      <c r="CZ18" s="575"/>
      <c r="DA18" s="575"/>
      <c r="DB18" s="575"/>
      <c r="DC18" s="575"/>
      <c r="DD18" s="575"/>
      <c r="DE18" s="575"/>
      <c r="DF18" s="575"/>
      <c r="DG18" s="575"/>
    </row>
    <row r="19" spans="1:119" ht="9" customHeight="1">
      <c r="A19" s="72"/>
      <c r="B19" s="72"/>
      <c r="C19" s="554"/>
      <c r="D19" s="555"/>
      <c r="E19" s="555"/>
      <c r="F19" s="555"/>
      <c r="G19" s="555"/>
      <c r="H19" s="555"/>
      <c r="I19" s="555"/>
      <c r="J19" s="555"/>
      <c r="K19" s="555"/>
      <c r="L19" s="555"/>
      <c r="M19" s="555"/>
      <c r="N19" s="555"/>
      <c r="O19" s="555"/>
      <c r="P19" s="555"/>
      <c r="Q19" s="555"/>
      <c r="R19" s="555"/>
      <c r="S19" s="555"/>
      <c r="T19" s="556"/>
      <c r="U19" s="580"/>
      <c r="V19" s="581"/>
      <c r="W19" s="581"/>
      <c r="X19" s="581"/>
      <c r="Y19" s="581"/>
      <c r="Z19" s="581"/>
      <c r="AA19" s="581"/>
      <c r="AB19" s="581"/>
      <c r="AC19" s="581"/>
      <c r="AD19" s="581"/>
      <c r="AE19" s="581"/>
      <c r="AF19" s="581"/>
      <c r="AG19" s="581"/>
      <c r="AH19" s="581"/>
      <c r="AI19" s="581"/>
      <c r="AJ19" s="581"/>
      <c r="AK19" s="582"/>
      <c r="AL19" s="586"/>
      <c r="AM19" s="584"/>
      <c r="AN19" s="584"/>
      <c r="AO19" s="584"/>
      <c r="AP19" s="584"/>
      <c r="AQ19" s="584"/>
      <c r="AR19" s="584"/>
      <c r="AS19" s="584"/>
      <c r="AT19" s="584"/>
      <c r="AU19" s="584"/>
      <c r="AV19" s="584"/>
      <c r="AW19" s="584"/>
      <c r="AX19" s="584"/>
      <c r="AY19" s="584"/>
      <c r="AZ19" s="584"/>
      <c r="BA19" s="584"/>
      <c r="BB19" s="584"/>
      <c r="BC19" s="584"/>
      <c r="BD19" s="584"/>
      <c r="BE19" s="585"/>
      <c r="BF19" s="572"/>
      <c r="BG19" s="573"/>
      <c r="BH19" s="573"/>
      <c r="BI19" s="573"/>
      <c r="BJ19" s="573"/>
      <c r="BK19" s="573"/>
      <c r="BL19" s="573"/>
      <c r="BM19" s="573"/>
      <c r="BN19" s="573"/>
      <c r="BO19" s="573"/>
      <c r="BP19" s="573"/>
      <c r="BQ19" s="573"/>
      <c r="BR19" s="573"/>
      <c r="BS19" s="573"/>
      <c r="BT19" s="573"/>
      <c r="BU19" s="573"/>
      <c r="BV19" s="573"/>
      <c r="BW19" s="573"/>
      <c r="BX19" s="574"/>
      <c r="BY19" s="572"/>
      <c r="BZ19" s="573"/>
      <c r="CA19" s="573"/>
      <c r="CB19" s="573"/>
      <c r="CC19" s="573"/>
      <c r="CD19" s="573"/>
      <c r="CE19" s="573"/>
      <c r="CF19" s="573"/>
      <c r="CG19" s="573"/>
      <c r="CH19" s="573"/>
      <c r="CI19" s="573"/>
      <c r="CJ19" s="573"/>
      <c r="CK19" s="573"/>
      <c r="CL19" s="573"/>
      <c r="CM19" s="573"/>
      <c r="CN19" s="573"/>
      <c r="CO19" s="573"/>
      <c r="CP19" s="573"/>
      <c r="CQ19" s="573"/>
      <c r="CR19" s="573"/>
      <c r="CS19" s="573"/>
      <c r="CT19" s="574"/>
      <c r="CU19" s="72"/>
      <c r="CX19" s="575"/>
      <c r="CY19" s="575"/>
      <c r="CZ19" s="575"/>
      <c r="DA19" s="575"/>
      <c r="DB19" s="575"/>
      <c r="DC19" s="575"/>
      <c r="DD19" s="575"/>
      <c r="DE19" s="575"/>
      <c r="DF19" s="575"/>
      <c r="DG19" s="575"/>
    </row>
    <row r="20" spans="1:119" ht="9" customHeight="1">
      <c r="A20" s="72"/>
      <c r="B20" s="72"/>
      <c r="C20" s="551"/>
      <c r="D20" s="552"/>
      <c r="E20" s="552"/>
      <c r="F20" s="552"/>
      <c r="G20" s="552"/>
      <c r="H20" s="552"/>
      <c r="I20" s="552"/>
      <c r="J20" s="552"/>
      <c r="K20" s="552"/>
      <c r="L20" s="552"/>
      <c r="M20" s="552"/>
      <c r="N20" s="552"/>
      <c r="O20" s="552"/>
      <c r="P20" s="552"/>
      <c r="Q20" s="552"/>
      <c r="R20" s="552"/>
      <c r="S20" s="552"/>
      <c r="T20" s="553"/>
      <c r="U20" s="557"/>
      <c r="V20" s="558"/>
      <c r="W20" s="558"/>
      <c r="X20" s="558"/>
      <c r="Y20" s="558"/>
      <c r="Z20" s="558"/>
      <c r="AA20" s="558"/>
      <c r="AB20" s="558"/>
      <c r="AC20" s="558"/>
      <c r="AD20" s="558"/>
      <c r="AE20" s="558"/>
      <c r="AF20" s="558"/>
      <c r="AG20" s="558"/>
      <c r="AH20" s="558"/>
      <c r="AI20" s="558"/>
      <c r="AJ20" s="558"/>
      <c r="AK20" s="559"/>
      <c r="AL20" s="563"/>
      <c r="AM20" s="564"/>
      <c r="AN20" s="564"/>
      <c r="AO20" s="564"/>
      <c r="AP20" s="564"/>
      <c r="AQ20" s="564"/>
      <c r="AR20" s="564"/>
      <c r="AS20" s="564"/>
      <c r="AT20" s="564"/>
      <c r="AU20" s="564"/>
      <c r="AV20" s="564"/>
      <c r="AW20" s="564"/>
      <c r="AX20" s="564"/>
      <c r="AY20" s="564"/>
      <c r="AZ20" s="564"/>
      <c r="BA20" s="564"/>
      <c r="BB20" s="564"/>
      <c r="BC20" s="564"/>
      <c r="BD20" s="564"/>
      <c r="BE20" s="565"/>
      <c r="BF20" s="569"/>
      <c r="BG20" s="570"/>
      <c r="BH20" s="570"/>
      <c r="BI20" s="570"/>
      <c r="BJ20" s="570"/>
      <c r="BK20" s="570"/>
      <c r="BL20" s="570"/>
      <c r="BM20" s="570"/>
      <c r="BN20" s="570"/>
      <c r="BO20" s="570"/>
      <c r="BP20" s="570"/>
      <c r="BQ20" s="570"/>
      <c r="BR20" s="570"/>
      <c r="BS20" s="570"/>
      <c r="BT20" s="570"/>
      <c r="BU20" s="570"/>
      <c r="BV20" s="570"/>
      <c r="BW20" s="570"/>
      <c r="BX20" s="571"/>
      <c r="BY20" s="569"/>
      <c r="BZ20" s="570"/>
      <c r="CA20" s="570"/>
      <c r="CB20" s="570"/>
      <c r="CC20" s="570"/>
      <c r="CD20" s="570"/>
      <c r="CE20" s="570"/>
      <c r="CF20" s="570"/>
      <c r="CG20" s="570"/>
      <c r="CH20" s="570"/>
      <c r="CI20" s="570"/>
      <c r="CJ20" s="570"/>
      <c r="CK20" s="570"/>
      <c r="CL20" s="570"/>
      <c r="CM20" s="570"/>
      <c r="CN20" s="570"/>
      <c r="CO20" s="570"/>
      <c r="CP20" s="570"/>
      <c r="CQ20" s="570"/>
      <c r="CR20" s="570"/>
      <c r="CS20" s="570"/>
      <c r="CT20" s="571"/>
      <c r="CU20" s="72"/>
      <c r="CX20" s="575"/>
      <c r="CY20" s="575"/>
      <c r="CZ20" s="575"/>
      <c r="DA20" s="575"/>
      <c r="DB20" s="575"/>
      <c r="DC20" s="575"/>
      <c r="DD20" s="575"/>
      <c r="DE20" s="575"/>
      <c r="DF20" s="575"/>
      <c r="DG20" s="575"/>
    </row>
    <row r="21" spans="1:119" ht="9" customHeight="1">
      <c r="A21" s="72"/>
      <c r="B21" s="72"/>
      <c r="C21" s="554"/>
      <c r="D21" s="555"/>
      <c r="E21" s="555"/>
      <c r="F21" s="555"/>
      <c r="G21" s="555"/>
      <c r="H21" s="555"/>
      <c r="I21" s="555"/>
      <c r="J21" s="555"/>
      <c r="K21" s="555"/>
      <c r="L21" s="555"/>
      <c r="M21" s="555"/>
      <c r="N21" s="555"/>
      <c r="O21" s="555"/>
      <c r="P21" s="555"/>
      <c r="Q21" s="555"/>
      <c r="R21" s="555"/>
      <c r="S21" s="555"/>
      <c r="T21" s="556"/>
      <c r="U21" s="560"/>
      <c r="V21" s="561"/>
      <c r="W21" s="561"/>
      <c r="X21" s="561"/>
      <c r="Y21" s="561"/>
      <c r="Z21" s="561"/>
      <c r="AA21" s="561"/>
      <c r="AB21" s="561"/>
      <c r="AC21" s="561"/>
      <c r="AD21" s="561"/>
      <c r="AE21" s="561"/>
      <c r="AF21" s="561"/>
      <c r="AG21" s="561"/>
      <c r="AH21" s="561"/>
      <c r="AI21" s="561"/>
      <c r="AJ21" s="561"/>
      <c r="AK21" s="562"/>
      <c r="AL21" s="566"/>
      <c r="AM21" s="567"/>
      <c r="AN21" s="567"/>
      <c r="AO21" s="567"/>
      <c r="AP21" s="567"/>
      <c r="AQ21" s="567"/>
      <c r="AR21" s="567"/>
      <c r="AS21" s="567"/>
      <c r="AT21" s="567"/>
      <c r="AU21" s="567"/>
      <c r="AV21" s="567"/>
      <c r="AW21" s="567"/>
      <c r="AX21" s="567"/>
      <c r="AY21" s="567"/>
      <c r="AZ21" s="567"/>
      <c r="BA21" s="567"/>
      <c r="BB21" s="567"/>
      <c r="BC21" s="567"/>
      <c r="BD21" s="567"/>
      <c r="BE21" s="568"/>
      <c r="BF21" s="572"/>
      <c r="BG21" s="573"/>
      <c r="BH21" s="573"/>
      <c r="BI21" s="573"/>
      <c r="BJ21" s="573"/>
      <c r="BK21" s="573"/>
      <c r="BL21" s="573"/>
      <c r="BM21" s="573"/>
      <c r="BN21" s="573"/>
      <c r="BO21" s="573"/>
      <c r="BP21" s="573"/>
      <c r="BQ21" s="573"/>
      <c r="BR21" s="573"/>
      <c r="BS21" s="573"/>
      <c r="BT21" s="573"/>
      <c r="BU21" s="573"/>
      <c r="BV21" s="573"/>
      <c r="BW21" s="573"/>
      <c r="BX21" s="574"/>
      <c r="BY21" s="572"/>
      <c r="BZ21" s="573"/>
      <c r="CA21" s="573"/>
      <c r="CB21" s="573"/>
      <c r="CC21" s="573"/>
      <c r="CD21" s="573"/>
      <c r="CE21" s="573"/>
      <c r="CF21" s="573"/>
      <c r="CG21" s="573"/>
      <c r="CH21" s="573"/>
      <c r="CI21" s="573"/>
      <c r="CJ21" s="573"/>
      <c r="CK21" s="573"/>
      <c r="CL21" s="573"/>
      <c r="CM21" s="573"/>
      <c r="CN21" s="573"/>
      <c r="CO21" s="573"/>
      <c r="CP21" s="573"/>
      <c r="CQ21" s="573"/>
      <c r="CR21" s="573"/>
      <c r="CS21" s="573"/>
      <c r="CT21" s="574"/>
      <c r="CU21" s="72"/>
      <c r="CX21" s="575"/>
      <c r="CY21" s="575"/>
      <c r="CZ21" s="575"/>
      <c r="DA21" s="575"/>
      <c r="DB21" s="575"/>
      <c r="DC21" s="575"/>
      <c r="DD21" s="575"/>
      <c r="DE21" s="575"/>
      <c r="DF21" s="575"/>
      <c r="DG21" s="575"/>
    </row>
    <row r="22" spans="1:119" ht="9" customHeight="1">
      <c r="A22" s="72"/>
      <c r="B22" s="72"/>
      <c r="C22" s="551"/>
      <c r="D22" s="552"/>
      <c r="E22" s="552"/>
      <c r="F22" s="552"/>
      <c r="G22" s="552"/>
      <c r="H22" s="552"/>
      <c r="I22" s="552"/>
      <c r="J22" s="552"/>
      <c r="K22" s="552"/>
      <c r="L22" s="552"/>
      <c r="M22" s="552"/>
      <c r="N22" s="552"/>
      <c r="O22" s="552"/>
      <c r="P22" s="552"/>
      <c r="Q22" s="552"/>
      <c r="R22" s="552"/>
      <c r="S22" s="552"/>
      <c r="T22" s="553"/>
      <c r="U22" s="580"/>
      <c r="V22" s="581"/>
      <c r="W22" s="581"/>
      <c r="X22" s="581"/>
      <c r="Y22" s="581"/>
      <c r="Z22" s="581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582"/>
      <c r="AL22" s="583"/>
      <c r="AM22" s="584"/>
      <c r="AN22" s="584"/>
      <c r="AO22" s="584"/>
      <c r="AP22" s="584"/>
      <c r="AQ22" s="584"/>
      <c r="AR22" s="584"/>
      <c r="AS22" s="584"/>
      <c r="AT22" s="584"/>
      <c r="AU22" s="584"/>
      <c r="AV22" s="584"/>
      <c r="AW22" s="584"/>
      <c r="AX22" s="584"/>
      <c r="AY22" s="584"/>
      <c r="AZ22" s="584"/>
      <c r="BA22" s="584"/>
      <c r="BB22" s="584"/>
      <c r="BC22" s="584"/>
      <c r="BD22" s="584"/>
      <c r="BE22" s="585"/>
      <c r="BF22" s="569"/>
      <c r="BG22" s="570"/>
      <c r="BH22" s="570"/>
      <c r="BI22" s="570"/>
      <c r="BJ22" s="570"/>
      <c r="BK22" s="570"/>
      <c r="BL22" s="570"/>
      <c r="BM22" s="570"/>
      <c r="BN22" s="570"/>
      <c r="BO22" s="570"/>
      <c r="BP22" s="570"/>
      <c r="BQ22" s="570"/>
      <c r="BR22" s="570"/>
      <c r="BS22" s="570"/>
      <c r="BT22" s="570"/>
      <c r="BU22" s="570"/>
      <c r="BV22" s="570"/>
      <c r="BW22" s="570"/>
      <c r="BX22" s="571"/>
      <c r="BY22" s="569"/>
      <c r="BZ22" s="570"/>
      <c r="CA22" s="570"/>
      <c r="CB22" s="570"/>
      <c r="CC22" s="570"/>
      <c r="CD22" s="570"/>
      <c r="CE22" s="570"/>
      <c r="CF22" s="570"/>
      <c r="CG22" s="570"/>
      <c r="CH22" s="570"/>
      <c r="CI22" s="570"/>
      <c r="CJ22" s="570"/>
      <c r="CK22" s="570"/>
      <c r="CL22" s="570"/>
      <c r="CM22" s="570"/>
      <c r="CN22" s="570"/>
      <c r="CO22" s="570"/>
      <c r="CP22" s="570"/>
      <c r="CQ22" s="570"/>
      <c r="CR22" s="570"/>
      <c r="CS22" s="570"/>
      <c r="CT22" s="571"/>
      <c r="CU22" s="72"/>
      <c r="CX22" s="575"/>
      <c r="CY22" s="575"/>
      <c r="CZ22" s="575"/>
      <c r="DA22" s="575"/>
      <c r="DB22" s="575"/>
      <c r="DC22" s="575"/>
      <c r="DD22" s="575"/>
      <c r="DE22" s="575"/>
      <c r="DF22" s="575"/>
      <c r="DG22" s="575"/>
    </row>
    <row r="23" spans="1:119" ht="9" customHeight="1">
      <c r="A23" s="72"/>
      <c r="B23" s="72"/>
      <c r="C23" s="554"/>
      <c r="D23" s="555"/>
      <c r="E23" s="555"/>
      <c r="F23" s="555"/>
      <c r="G23" s="555"/>
      <c r="H23" s="555"/>
      <c r="I23" s="555"/>
      <c r="J23" s="555"/>
      <c r="K23" s="555"/>
      <c r="L23" s="555"/>
      <c r="M23" s="555"/>
      <c r="N23" s="555"/>
      <c r="O23" s="555"/>
      <c r="P23" s="555"/>
      <c r="Q23" s="555"/>
      <c r="R23" s="555"/>
      <c r="S23" s="555"/>
      <c r="T23" s="556"/>
      <c r="U23" s="580"/>
      <c r="V23" s="581"/>
      <c r="W23" s="581"/>
      <c r="X23" s="581"/>
      <c r="Y23" s="581"/>
      <c r="Z23" s="581"/>
      <c r="AA23" s="581"/>
      <c r="AB23" s="581"/>
      <c r="AC23" s="581"/>
      <c r="AD23" s="581"/>
      <c r="AE23" s="581"/>
      <c r="AF23" s="581"/>
      <c r="AG23" s="581"/>
      <c r="AH23" s="581"/>
      <c r="AI23" s="581"/>
      <c r="AJ23" s="581"/>
      <c r="AK23" s="582"/>
      <c r="AL23" s="586"/>
      <c r="AM23" s="584"/>
      <c r="AN23" s="584"/>
      <c r="AO23" s="584"/>
      <c r="AP23" s="584"/>
      <c r="AQ23" s="584"/>
      <c r="AR23" s="584"/>
      <c r="AS23" s="584"/>
      <c r="AT23" s="584"/>
      <c r="AU23" s="584"/>
      <c r="AV23" s="584"/>
      <c r="AW23" s="584"/>
      <c r="AX23" s="584"/>
      <c r="AY23" s="584"/>
      <c r="AZ23" s="584"/>
      <c r="BA23" s="584"/>
      <c r="BB23" s="584"/>
      <c r="BC23" s="584"/>
      <c r="BD23" s="584"/>
      <c r="BE23" s="585"/>
      <c r="BF23" s="572"/>
      <c r="BG23" s="573"/>
      <c r="BH23" s="573"/>
      <c r="BI23" s="573"/>
      <c r="BJ23" s="573"/>
      <c r="BK23" s="573"/>
      <c r="BL23" s="573"/>
      <c r="BM23" s="573"/>
      <c r="BN23" s="573"/>
      <c r="BO23" s="573"/>
      <c r="BP23" s="573"/>
      <c r="BQ23" s="573"/>
      <c r="BR23" s="573"/>
      <c r="BS23" s="573"/>
      <c r="BT23" s="573"/>
      <c r="BU23" s="573"/>
      <c r="BV23" s="573"/>
      <c r="BW23" s="573"/>
      <c r="BX23" s="574"/>
      <c r="BY23" s="572"/>
      <c r="BZ23" s="573"/>
      <c r="CA23" s="573"/>
      <c r="CB23" s="573"/>
      <c r="CC23" s="573"/>
      <c r="CD23" s="573"/>
      <c r="CE23" s="573"/>
      <c r="CF23" s="573"/>
      <c r="CG23" s="573"/>
      <c r="CH23" s="573"/>
      <c r="CI23" s="573"/>
      <c r="CJ23" s="573"/>
      <c r="CK23" s="573"/>
      <c r="CL23" s="573"/>
      <c r="CM23" s="573"/>
      <c r="CN23" s="573"/>
      <c r="CO23" s="573"/>
      <c r="CP23" s="573"/>
      <c r="CQ23" s="573"/>
      <c r="CR23" s="573"/>
      <c r="CS23" s="573"/>
      <c r="CT23" s="574"/>
      <c r="CU23" s="72"/>
      <c r="CX23" s="575"/>
      <c r="CY23" s="575"/>
      <c r="CZ23" s="575"/>
      <c r="DA23" s="575"/>
      <c r="DB23" s="575"/>
      <c r="DC23" s="575"/>
      <c r="DD23" s="575"/>
      <c r="DE23" s="575"/>
      <c r="DF23" s="575"/>
      <c r="DG23" s="575"/>
    </row>
    <row r="24" spans="1:119" ht="9" customHeight="1">
      <c r="A24" s="72"/>
      <c r="B24" s="72"/>
      <c r="C24" s="590"/>
      <c r="D24" s="591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2"/>
      <c r="U24" s="596"/>
      <c r="V24" s="597"/>
      <c r="W24" s="597"/>
      <c r="X24" s="597"/>
      <c r="Y24" s="597"/>
      <c r="Z24" s="597"/>
      <c r="AA24" s="597"/>
      <c r="AB24" s="597"/>
      <c r="AC24" s="597"/>
      <c r="AD24" s="597"/>
      <c r="AE24" s="597"/>
      <c r="AF24" s="597"/>
      <c r="AG24" s="597"/>
      <c r="AH24" s="597"/>
      <c r="AI24" s="597"/>
      <c r="AJ24" s="597"/>
      <c r="AK24" s="598"/>
      <c r="AL24" s="602"/>
      <c r="AM24" s="603"/>
      <c r="AN24" s="603"/>
      <c r="AO24" s="603"/>
      <c r="AP24" s="603"/>
      <c r="AQ24" s="603"/>
      <c r="AR24" s="603"/>
      <c r="AS24" s="603"/>
      <c r="AT24" s="603"/>
      <c r="AU24" s="603"/>
      <c r="AV24" s="603"/>
      <c r="AW24" s="603"/>
      <c r="AX24" s="603"/>
      <c r="AY24" s="603"/>
      <c r="AZ24" s="603"/>
      <c r="BA24" s="603"/>
      <c r="BB24" s="603"/>
      <c r="BC24" s="603"/>
      <c r="BD24" s="603"/>
      <c r="BE24" s="604"/>
      <c r="BF24" s="608"/>
      <c r="BG24" s="609"/>
      <c r="BH24" s="609"/>
      <c r="BI24" s="609"/>
      <c r="BJ24" s="609"/>
      <c r="BK24" s="609"/>
      <c r="BL24" s="609"/>
      <c r="BM24" s="609"/>
      <c r="BN24" s="609"/>
      <c r="BO24" s="609"/>
      <c r="BP24" s="609"/>
      <c r="BQ24" s="609"/>
      <c r="BR24" s="609"/>
      <c r="BS24" s="609"/>
      <c r="BT24" s="609"/>
      <c r="BU24" s="609"/>
      <c r="BV24" s="609"/>
      <c r="BW24" s="609"/>
      <c r="BX24" s="610"/>
      <c r="BY24" s="608"/>
      <c r="BZ24" s="609"/>
      <c r="CA24" s="609"/>
      <c r="CB24" s="609"/>
      <c r="CC24" s="609"/>
      <c r="CD24" s="609"/>
      <c r="CE24" s="609"/>
      <c r="CF24" s="609"/>
      <c r="CG24" s="609"/>
      <c r="CH24" s="609"/>
      <c r="CI24" s="609"/>
      <c r="CJ24" s="609"/>
      <c r="CK24" s="609"/>
      <c r="CL24" s="609"/>
      <c r="CM24" s="609"/>
      <c r="CN24" s="609"/>
      <c r="CO24" s="609"/>
      <c r="CP24" s="609"/>
      <c r="CQ24" s="609"/>
      <c r="CR24" s="609"/>
      <c r="CS24" s="609"/>
      <c r="CT24" s="610"/>
      <c r="CU24" s="72"/>
      <c r="CX24" s="575"/>
      <c r="CY24" s="575"/>
      <c r="CZ24" s="575"/>
      <c r="DA24" s="575"/>
      <c r="DB24" s="575"/>
      <c r="DC24" s="575"/>
      <c r="DD24" s="575"/>
      <c r="DE24" s="575"/>
      <c r="DF24" s="575"/>
      <c r="DG24" s="575"/>
    </row>
    <row r="25" spans="1:119" ht="9" customHeight="1">
      <c r="A25" s="72"/>
      <c r="B25" s="72"/>
      <c r="C25" s="593"/>
      <c r="D25" s="594"/>
      <c r="E25" s="594"/>
      <c r="F25" s="594"/>
      <c r="G25" s="594"/>
      <c r="H25" s="594"/>
      <c r="I25" s="594"/>
      <c r="J25" s="594"/>
      <c r="K25" s="594"/>
      <c r="L25" s="594"/>
      <c r="M25" s="594"/>
      <c r="N25" s="594"/>
      <c r="O25" s="594"/>
      <c r="P25" s="594"/>
      <c r="Q25" s="594"/>
      <c r="R25" s="594"/>
      <c r="S25" s="594"/>
      <c r="T25" s="595"/>
      <c r="U25" s="599"/>
      <c r="V25" s="600"/>
      <c r="W25" s="600"/>
      <c r="X25" s="600"/>
      <c r="Y25" s="600"/>
      <c r="Z25" s="600"/>
      <c r="AA25" s="600"/>
      <c r="AB25" s="600"/>
      <c r="AC25" s="600"/>
      <c r="AD25" s="600"/>
      <c r="AE25" s="600"/>
      <c r="AF25" s="600"/>
      <c r="AG25" s="600"/>
      <c r="AH25" s="600"/>
      <c r="AI25" s="600"/>
      <c r="AJ25" s="600"/>
      <c r="AK25" s="601"/>
      <c r="AL25" s="605"/>
      <c r="AM25" s="606"/>
      <c r="AN25" s="606"/>
      <c r="AO25" s="606"/>
      <c r="AP25" s="606"/>
      <c r="AQ25" s="606"/>
      <c r="AR25" s="606"/>
      <c r="AS25" s="606"/>
      <c r="AT25" s="606"/>
      <c r="AU25" s="606"/>
      <c r="AV25" s="606"/>
      <c r="AW25" s="606"/>
      <c r="AX25" s="606"/>
      <c r="AY25" s="606"/>
      <c r="AZ25" s="606"/>
      <c r="BA25" s="606"/>
      <c r="BB25" s="606"/>
      <c r="BC25" s="606"/>
      <c r="BD25" s="606"/>
      <c r="BE25" s="607"/>
      <c r="BF25" s="611"/>
      <c r="BG25" s="612"/>
      <c r="BH25" s="612"/>
      <c r="BI25" s="612"/>
      <c r="BJ25" s="612"/>
      <c r="BK25" s="612"/>
      <c r="BL25" s="612"/>
      <c r="BM25" s="612"/>
      <c r="BN25" s="612"/>
      <c r="BO25" s="612"/>
      <c r="BP25" s="612"/>
      <c r="BQ25" s="612"/>
      <c r="BR25" s="612"/>
      <c r="BS25" s="612"/>
      <c r="BT25" s="612"/>
      <c r="BU25" s="612"/>
      <c r="BV25" s="612"/>
      <c r="BW25" s="612"/>
      <c r="BX25" s="613"/>
      <c r="BY25" s="611"/>
      <c r="BZ25" s="612"/>
      <c r="CA25" s="612"/>
      <c r="CB25" s="612"/>
      <c r="CC25" s="612"/>
      <c r="CD25" s="612"/>
      <c r="CE25" s="612"/>
      <c r="CF25" s="612"/>
      <c r="CG25" s="612"/>
      <c r="CH25" s="612"/>
      <c r="CI25" s="612"/>
      <c r="CJ25" s="612"/>
      <c r="CK25" s="612"/>
      <c r="CL25" s="612"/>
      <c r="CM25" s="612"/>
      <c r="CN25" s="612"/>
      <c r="CO25" s="612"/>
      <c r="CP25" s="612"/>
      <c r="CQ25" s="612"/>
      <c r="CR25" s="612"/>
      <c r="CS25" s="612"/>
      <c r="CT25" s="613"/>
      <c r="CU25" s="72"/>
      <c r="CX25" s="575"/>
      <c r="CY25" s="575"/>
      <c r="CZ25" s="575"/>
      <c r="DA25" s="575"/>
      <c r="DB25" s="575"/>
      <c r="DC25" s="575"/>
      <c r="DD25" s="575"/>
      <c r="DE25" s="575"/>
      <c r="DF25" s="575"/>
      <c r="DG25" s="575"/>
    </row>
    <row r="26" spans="1:119" ht="9" customHeight="1">
      <c r="A26" s="72"/>
      <c r="B26" s="72"/>
      <c r="C26" s="590"/>
      <c r="D26" s="591"/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2"/>
      <c r="U26" s="614"/>
      <c r="V26" s="615"/>
      <c r="W26" s="615"/>
      <c r="X26" s="615"/>
      <c r="Y26" s="615"/>
      <c r="Z26" s="615"/>
      <c r="AA26" s="615"/>
      <c r="AB26" s="615"/>
      <c r="AC26" s="615"/>
      <c r="AD26" s="615"/>
      <c r="AE26" s="615"/>
      <c r="AF26" s="615"/>
      <c r="AG26" s="615"/>
      <c r="AH26" s="615"/>
      <c r="AI26" s="615"/>
      <c r="AJ26" s="615"/>
      <c r="AK26" s="616"/>
      <c r="AL26" s="617"/>
      <c r="AM26" s="618"/>
      <c r="AN26" s="618"/>
      <c r="AO26" s="618"/>
      <c r="AP26" s="618"/>
      <c r="AQ26" s="618"/>
      <c r="AR26" s="618"/>
      <c r="AS26" s="618"/>
      <c r="AT26" s="618"/>
      <c r="AU26" s="618"/>
      <c r="AV26" s="618"/>
      <c r="AW26" s="618"/>
      <c r="AX26" s="618"/>
      <c r="AY26" s="618"/>
      <c r="AZ26" s="618"/>
      <c r="BA26" s="618"/>
      <c r="BB26" s="618"/>
      <c r="BC26" s="618"/>
      <c r="BD26" s="618"/>
      <c r="BE26" s="619"/>
      <c r="BF26" s="621"/>
      <c r="BG26" s="622"/>
      <c r="BH26" s="622"/>
      <c r="BI26" s="622"/>
      <c r="BJ26" s="622"/>
      <c r="BK26" s="622"/>
      <c r="BL26" s="622"/>
      <c r="BM26" s="622"/>
      <c r="BN26" s="622"/>
      <c r="BO26" s="622"/>
      <c r="BP26" s="622"/>
      <c r="BQ26" s="622"/>
      <c r="BR26" s="622"/>
      <c r="BS26" s="622"/>
      <c r="BT26" s="622"/>
      <c r="BU26" s="622"/>
      <c r="BV26" s="622"/>
      <c r="BW26" s="622"/>
      <c r="BX26" s="623"/>
      <c r="BY26" s="621"/>
      <c r="BZ26" s="622"/>
      <c r="CA26" s="622"/>
      <c r="CB26" s="622"/>
      <c r="CC26" s="622"/>
      <c r="CD26" s="622"/>
      <c r="CE26" s="622"/>
      <c r="CF26" s="622"/>
      <c r="CG26" s="622"/>
      <c r="CH26" s="622"/>
      <c r="CI26" s="622"/>
      <c r="CJ26" s="622"/>
      <c r="CK26" s="622"/>
      <c r="CL26" s="622"/>
      <c r="CM26" s="622"/>
      <c r="CN26" s="622"/>
      <c r="CO26" s="622"/>
      <c r="CP26" s="622"/>
      <c r="CQ26" s="622"/>
      <c r="CR26" s="622"/>
      <c r="CS26" s="622"/>
      <c r="CT26" s="623"/>
      <c r="CU26" s="72"/>
      <c r="CX26" s="575"/>
      <c r="CY26" s="575"/>
      <c r="CZ26" s="575"/>
      <c r="DA26" s="575"/>
      <c r="DB26" s="575"/>
      <c r="DC26" s="575"/>
      <c r="DD26" s="575"/>
      <c r="DE26" s="575"/>
      <c r="DF26" s="575"/>
      <c r="DG26" s="575"/>
    </row>
    <row r="27" spans="1:119" ht="9" customHeight="1">
      <c r="A27" s="72"/>
      <c r="B27" s="72"/>
      <c r="C27" s="593"/>
      <c r="D27" s="594"/>
      <c r="E27" s="594"/>
      <c r="F27" s="594"/>
      <c r="G27" s="594"/>
      <c r="H27" s="594"/>
      <c r="I27" s="594"/>
      <c r="J27" s="594"/>
      <c r="K27" s="594"/>
      <c r="L27" s="594"/>
      <c r="M27" s="594"/>
      <c r="N27" s="594"/>
      <c r="O27" s="594"/>
      <c r="P27" s="594"/>
      <c r="Q27" s="594"/>
      <c r="R27" s="594"/>
      <c r="S27" s="594"/>
      <c r="T27" s="595"/>
      <c r="U27" s="614"/>
      <c r="V27" s="615"/>
      <c r="W27" s="615"/>
      <c r="X27" s="615"/>
      <c r="Y27" s="615"/>
      <c r="Z27" s="615"/>
      <c r="AA27" s="615"/>
      <c r="AB27" s="615"/>
      <c r="AC27" s="615"/>
      <c r="AD27" s="615"/>
      <c r="AE27" s="615"/>
      <c r="AF27" s="615"/>
      <c r="AG27" s="615"/>
      <c r="AH27" s="615"/>
      <c r="AI27" s="615"/>
      <c r="AJ27" s="615"/>
      <c r="AK27" s="616"/>
      <c r="AL27" s="620"/>
      <c r="AM27" s="618"/>
      <c r="AN27" s="618"/>
      <c r="AO27" s="618"/>
      <c r="AP27" s="618"/>
      <c r="AQ27" s="618"/>
      <c r="AR27" s="618"/>
      <c r="AS27" s="618"/>
      <c r="AT27" s="618"/>
      <c r="AU27" s="618"/>
      <c r="AV27" s="618"/>
      <c r="AW27" s="618"/>
      <c r="AX27" s="618"/>
      <c r="AY27" s="618"/>
      <c r="AZ27" s="618"/>
      <c r="BA27" s="618"/>
      <c r="BB27" s="618"/>
      <c r="BC27" s="618"/>
      <c r="BD27" s="618"/>
      <c r="BE27" s="619"/>
      <c r="BF27" s="621"/>
      <c r="BG27" s="622"/>
      <c r="BH27" s="622"/>
      <c r="BI27" s="622"/>
      <c r="BJ27" s="622"/>
      <c r="BK27" s="622"/>
      <c r="BL27" s="622"/>
      <c r="BM27" s="622"/>
      <c r="BN27" s="622"/>
      <c r="BO27" s="622"/>
      <c r="BP27" s="622"/>
      <c r="BQ27" s="622"/>
      <c r="BR27" s="622"/>
      <c r="BS27" s="622"/>
      <c r="BT27" s="622"/>
      <c r="BU27" s="622"/>
      <c r="BV27" s="622"/>
      <c r="BW27" s="622"/>
      <c r="BX27" s="623"/>
      <c r="BY27" s="621"/>
      <c r="BZ27" s="622"/>
      <c r="CA27" s="622"/>
      <c r="CB27" s="622"/>
      <c r="CC27" s="622"/>
      <c r="CD27" s="622"/>
      <c r="CE27" s="622"/>
      <c r="CF27" s="622"/>
      <c r="CG27" s="622"/>
      <c r="CH27" s="622"/>
      <c r="CI27" s="622"/>
      <c r="CJ27" s="622"/>
      <c r="CK27" s="622"/>
      <c r="CL27" s="622"/>
      <c r="CM27" s="622"/>
      <c r="CN27" s="622"/>
      <c r="CO27" s="622"/>
      <c r="CP27" s="622"/>
      <c r="CQ27" s="622"/>
      <c r="CR27" s="622"/>
      <c r="CS27" s="622"/>
      <c r="CT27" s="623"/>
      <c r="CU27" s="72"/>
      <c r="CX27" s="575"/>
      <c r="CY27" s="575"/>
      <c r="CZ27" s="575"/>
      <c r="DA27" s="575"/>
      <c r="DB27" s="575"/>
      <c r="DC27" s="575"/>
      <c r="DD27" s="575"/>
      <c r="DE27" s="575"/>
      <c r="DF27" s="575"/>
      <c r="DG27" s="575"/>
    </row>
    <row r="28" spans="1:119" ht="9" customHeight="1">
      <c r="A28" s="72"/>
      <c r="B28" s="72"/>
      <c r="C28" s="590"/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2"/>
      <c r="U28" s="596"/>
      <c r="V28" s="597"/>
      <c r="W28" s="597"/>
      <c r="X28" s="597"/>
      <c r="Y28" s="597"/>
      <c r="Z28" s="597"/>
      <c r="AA28" s="597"/>
      <c r="AB28" s="597"/>
      <c r="AC28" s="597"/>
      <c r="AD28" s="597"/>
      <c r="AE28" s="597"/>
      <c r="AF28" s="597"/>
      <c r="AG28" s="597"/>
      <c r="AH28" s="597"/>
      <c r="AI28" s="597"/>
      <c r="AJ28" s="597"/>
      <c r="AK28" s="598"/>
      <c r="AL28" s="602"/>
      <c r="AM28" s="603"/>
      <c r="AN28" s="603"/>
      <c r="AO28" s="603"/>
      <c r="AP28" s="603"/>
      <c r="AQ28" s="603"/>
      <c r="AR28" s="603"/>
      <c r="AS28" s="603"/>
      <c r="AT28" s="603"/>
      <c r="AU28" s="603"/>
      <c r="AV28" s="603"/>
      <c r="AW28" s="603"/>
      <c r="AX28" s="603"/>
      <c r="AY28" s="603"/>
      <c r="AZ28" s="603"/>
      <c r="BA28" s="603"/>
      <c r="BB28" s="603"/>
      <c r="BC28" s="603"/>
      <c r="BD28" s="603"/>
      <c r="BE28" s="604"/>
      <c r="BF28" s="608"/>
      <c r="BG28" s="609"/>
      <c r="BH28" s="609"/>
      <c r="BI28" s="609"/>
      <c r="BJ28" s="609"/>
      <c r="BK28" s="609"/>
      <c r="BL28" s="609"/>
      <c r="BM28" s="609"/>
      <c r="BN28" s="609"/>
      <c r="BO28" s="609"/>
      <c r="BP28" s="609"/>
      <c r="BQ28" s="609"/>
      <c r="BR28" s="609"/>
      <c r="BS28" s="609"/>
      <c r="BT28" s="609"/>
      <c r="BU28" s="609"/>
      <c r="BV28" s="609"/>
      <c r="BW28" s="609"/>
      <c r="BX28" s="610"/>
      <c r="BY28" s="608"/>
      <c r="BZ28" s="609"/>
      <c r="CA28" s="609"/>
      <c r="CB28" s="609"/>
      <c r="CC28" s="609"/>
      <c r="CD28" s="609"/>
      <c r="CE28" s="609"/>
      <c r="CF28" s="609"/>
      <c r="CG28" s="609"/>
      <c r="CH28" s="609"/>
      <c r="CI28" s="609"/>
      <c r="CJ28" s="609"/>
      <c r="CK28" s="609"/>
      <c r="CL28" s="609"/>
      <c r="CM28" s="609"/>
      <c r="CN28" s="609"/>
      <c r="CO28" s="609"/>
      <c r="CP28" s="609"/>
      <c r="CQ28" s="609"/>
      <c r="CR28" s="609"/>
      <c r="CS28" s="609"/>
      <c r="CT28" s="610"/>
      <c r="CU28" s="72"/>
      <c r="CX28" s="575"/>
      <c r="CY28" s="575"/>
      <c r="CZ28" s="575"/>
      <c r="DA28" s="575"/>
      <c r="DB28" s="575"/>
      <c r="DC28" s="575"/>
      <c r="DD28" s="575"/>
      <c r="DE28" s="575"/>
      <c r="DF28" s="575"/>
      <c r="DG28" s="575"/>
    </row>
    <row r="29" spans="1:119" ht="9" customHeight="1">
      <c r="A29" s="72"/>
      <c r="B29" s="72"/>
      <c r="C29" s="593"/>
      <c r="D29" s="594"/>
      <c r="E29" s="594"/>
      <c r="F29" s="594"/>
      <c r="G29" s="594"/>
      <c r="H29" s="594"/>
      <c r="I29" s="594"/>
      <c r="J29" s="594"/>
      <c r="K29" s="594"/>
      <c r="L29" s="594"/>
      <c r="M29" s="594"/>
      <c r="N29" s="594"/>
      <c r="O29" s="594"/>
      <c r="P29" s="594"/>
      <c r="Q29" s="594"/>
      <c r="R29" s="594"/>
      <c r="S29" s="594"/>
      <c r="T29" s="595"/>
      <c r="U29" s="599"/>
      <c r="V29" s="600"/>
      <c r="W29" s="600"/>
      <c r="X29" s="600"/>
      <c r="Y29" s="600"/>
      <c r="Z29" s="600"/>
      <c r="AA29" s="600"/>
      <c r="AB29" s="600"/>
      <c r="AC29" s="600"/>
      <c r="AD29" s="600"/>
      <c r="AE29" s="600"/>
      <c r="AF29" s="600"/>
      <c r="AG29" s="600"/>
      <c r="AH29" s="600"/>
      <c r="AI29" s="600"/>
      <c r="AJ29" s="600"/>
      <c r="AK29" s="601"/>
      <c r="AL29" s="605"/>
      <c r="AM29" s="606"/>
      <c r="AN29" s="606"/>
      <c r="AO29" s="606"/>
      <c r="AP29" s="606"/>
      <c r="AQ29" s="606"/>
      <c r="AR29" s="606"/>
      <c r="AS29" s="606"/>
      <c r="AT29" s="606"/>
      <c r="AU29" s="606"/>
      <c r="AV29" s="606"/>
      <c r="AW29" s="606"/>
      <c r="AX29" s="606"/>
      <c r="AY29" s="606"/>
      <c r="AZ29" s="606"/>
      <c r="BA29" s="606"/>
      <c r="BB29" s="606"/>
      <c r="BC29" s="606"/>
      <c r="BD29" s="606"/>
      <c r="BE29" s="607"/>
      <c r="BF29" s="611"/>
      <c r="BG29" s="612"/>
      <c r="BH29" s="612"/>
      <c r="BI29" s="612"/>
      <c r="BJ29" s="612"/>
      <c r="BK29" s="612"/>
      <c r="BL29" s="612"/>
      <c r="BM29" s="612"/>
      <c r="BN29" s="612"/>
      <c r="BO29" s="612"/>
      <c r="BP29" s="612"/>
      <c r="BQ29" s="612"/>
      <c r="BR29" s="612"/>
      <c r="BS29" s="612"/>
      <c r="BT29" s="612"/>
      <c r="BU29" s="612"/>
      <c r="BV29" s="612"/>
      <c r="BW29" s="612"/>
      <c r="BX29" s="613"/>
      <c r="BY29" s="611"/>
      <c r="BZ29" s="612"/>
      <c r="CA29" s="612"/>
      <c r="CB29" s="612"/>
      <c r="CC29" s="612"/>
      <c r="CD29" s="612"/>
      <c r="CE29" s="612"/>
      <c r="CF29" s="612"/>
      <c r="CG29" s="612"/>
      <c r="CH29" s="612"/>
      <c r="CI29" s="612"/>
      <c r="CJ29" s="612"/>
      <c r="CK29" s="612"/>
      <c r="CL29" s="612"/>
      <c r="CM29" s="612"/>
      <c r="CN29" s="612"/>
      <c r="CO29" s="612"/>
      <c r="CP29" s="612"/>
      <c r="CQ29" s="612"/>
      <c r="CR29" s="612"/>
      <c r="CS29" s="612"/>
      <c r="CT29" s="613"/>
      <c r="CU29" s="72"/>
      <c r="CX29" s="575"/>
      <c r="CY29" s="575"/>
      <c r="CZ29" s="575"/>
      <c r="DA29" s="575"/>
      <c r="DB29" s="575"/>
      <c r="DC29" s="575"/>
      <c r="DD29" s="575"/>
      <c r="DE29" s="575"/>
      <c r="DF29" s="575"/>
      <c r="DG29" s="575"/>
    </row>
    <row r="30" spans="1:119" ht="9" customHeight="1">
      <c r="A30" s="72"/>
      <c r="B30" s="72"/>
      <c r="C30" s="590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2"/>
      <c r="U30" s="614"/>
      <c r="V30" s="615"/>
      <c r="W30" s="615"/>
      <c r="X30" s="615"/>
      <c r="Y30" s="615"/>
      <c r="Z30" s="615"/>
      <c r="AA30" s="615"/>
      <c r="AB30" s="615"/>
      <c r="AC30" s="615"/>
      <c r="AD30" s="615"/>
      <c r="AE30" s="615"/>
      <c r="AF30" s="615"/>
      <c r="AG30" s="615"/>
      <c r="AH30" s="615"/>
      <c r="AI30" s="615"/>
      <c r="AJ30" s="615"/>
      <c r="AK30" s="616"/>
      <c r="AL30" s="617"/>
      <c r="AM30" s="618"/>
      <c r="AN30" s="618"/>
      <c r="AO30" s="618"/>
      <c r="AP30" s="618"/>
      <c r="AQ30" s="618"/>
      <c r="AR30" s="618"/>
      <c r="AS30" s="618"/>
      <c r="AT30" s="618"/>
      <c r="AU30" s="618"/>
      <c r="AV30" s="618"/>
      <c r="AW30" s="618"/>
      <c r="AX30" s="618"/>
      <c r="AY30" s="618"/>
      <c r="AZ30" s="618"/>
      <c r="BA30" s="618"/>
      <c r="BB30" s="618"/>
      <c r="BC30" s="618"/>
      <c r="BD30" s="618"/>
      <c r="BE30" s="619"/>
      <c r="BF30" s="621"/>
      <c r="BG30" s="622"/>
      <c r="BH30" s="622"/>
      <c r="BI30" s="622"/>
      <c r="BJ30" s="622"/>
      <c r="BK30" s="622"/>
      <c r="BL30" s="622"/>
      <c r="BM30" s="622"/>
      <c r="BN30" s="622"/>
      <c r="BO30" s="622"/>
      <c r="BP30" s="622"/>
      <c r="BQ30" s="622"/>
      <c r="BR30" s="622"/>
      <c r="BS30" s="622"/>
      <c r="BT30" s="622"/>
      <c r="BU30" s="622"/>
      <c r="BV30" s="622"/>
      <c r="BW30" s="622"/>
      <c r="BX30" s="623"/>
      <c r="BY30" s="621"/>
      <c r="BZ30" s="622"/>
      <c r="CA30" s="622"/>
      <c r="CB30" s="622"/>
      <c r="CC30" s="622"/>
      <c r="CD30" s="622"/>
      <c r="CE30" s="622"/>
      <c r="CF30" s="622"/>
      <c r="CG30" s="622"/>
      <c r="CH30" s="622"/>
      <c r="CI30" s="622"/>
      <c r="CJ30" s="622"/>
      <c r="CK30" s="622"/>
      <c r="CL30" s="622"/>
      <c r="CM30" s="622"/>
      <c r="CN30" s="622"/>
      <c r="CO30" s="622"/>
      <c r="CP30" s="622"/>
      <c r="CQ30" s="622"/>
      <c r="CR30" s="622"/>
      <c r="CS30" s="622"/>
      <c r="CT30" s="623"/>
      <c r="CU30" s="72"/>
      <c r="CX30" s="575"/>
      <c r="CY30" s="575"/>
      <c r="CZ30" s="575"/>
      <c r="DA30" s="575"/>
      <c r="DB30" s="575"/>
      <c r="DC30" s="575"/>
      <c r="DD30" s="575"/>
      <c r="DE30" s="575"/>
      <c r="DF30" s="575"/>
      <c r="DG30" s="575"/>
    </row>
    <row r="31" spans="1:119" ht="9" customHeight="1">
      <c r="A31" s="72"/>
      <c r="B31" s="72"/>
      <c r="C31" s="593"/>
      <c r="D31" s="594"/>
      <c r="E31" s="594"/>
      <c r="F31" s="594"/>
      <c r="G31" s="594"/>
      <c r="H31" s="594"/>
      <c r="I31" s="594"/>
      <c r="J31" s="594"/>
      <c r="K31" s="594"/>
      <c r="L31" s="594"/>
      <c r="M31" s="594"/>
      <c r="N31" s="594"/>
      <c r="O31" s="594"/>
      <c r="P31" s="594"/>
      <c r="Q31" s="594"/>
      <c r="R31" s="594"/>
      <c r="S31" s="594"/>
      <c r="T31" s="595"/>
      <c r="U31" s="599"/>
      <c r="V31" s="600"/>
      <c r="W31" s="600"/>
      <c r="X31" s="600"/>
      <c r="Y31" s="600"/>
      <c r="Z31" s="600"/>
      <c r="AA31" s="600"/>
      <c r="AB31" s="600"/>
      <c r="AC31" s="600"/>
      <c r="AD31" s="600"/>
      <c r="AE31" s="600"/>
      <c r="AF31" s="600"/>
      <c r="AG31" s="600"/>
      <c r="AH31" s="600"/>
      <c r="AI31" s="600"/>
      <c r="AJ31" s="600"/>
      <c r="AK31" s="601"/>
      <c r="AL31" s="605"/>
      <c r="AM31" s="606"/>
      <c r="AN31" s="606"/>
      <c r="AO31" s="606"/>
      <c r="AP31" s="606"/>
      <c r="AQ31" s="606"/>
      <c r="AR31" s="606"/>
      <c r="AS31" s="606"/>
      <c r="AT31" s="606"/>
      <c r="AU31" s="606"/>
      <c r="AV31" s="606"/>
      <c r="AW31" s="606"/>
      <c r="AX31" s="606"/>
      <c r="AY31" s="606"/>
      <c r="AZ31" s="606"/>
      <c r="BA31" s="606"/>
      <c r="BB31" s="606"/>
      <c r="BC31" s="606"/>
      <c r="BD31" s="606"/>
      <c r="BE31" s="607"/>
      <c r="BF31" s="611"/>
      <c r="BG31" s="612"/>
      <c r="BH31" s="612"/>
      <c r="BI31" s="612"/>
      <c r="BJ31" s="612"/>
      <c r="BK31" s="612"/>
      <c r="BL31" s="612"/>
      <c r="BM31" s="612"/>
      <c r="BN31" s="612"/>
      <c r="BO31" s="612"/>
      <c r="BP31" s="612"/>
      <c r="BQ31" s="612"/>
      <c r="BR31" s="612"/>
      <c r="BS31" s="612"/>
      <c r="BT31" s="612"/>
      <c r="BU31" s="612"/>
      <c r="BV31" s="612"/>
      <c r="BW31" s="612"/>
      <c r="BX31" s="613"/>
      <c r="BY31" s="611"/>
      <c r="BZ31" s="612"/>
      <c r="CA31" s="612"/>
      <c r="CB31" s="612"/>
      <c r="CC31" s="612"/>
      <c r="CD31" s="612"/>
      <c r="CE31" s="612"/>
      <c r="CF31" s="612"/>
      <c r="CG31" s="612"/>
      <c r="CH31" s="612"/>
      <c r="CI31" s="612"/>
      <c r="CJ31" s="612"/>
      <c r="CK31" s="612"/>
      <c r="CL31" s="612"/>
      <c r="CM31" s="612"/>
      <c r="CN31" s="612"/>
      <c r="CO31" s="612"/>
      <c r="CP31" s="612"/>
      <c r="CQ31" s="612"/>
      <c r="CR31" s="612"/>
      <c r="CS31" s="612"/>
      <c r="CT31" s="613"/>
      <c r="CU31" s="72"/>
      <c r="CX31" s="575"/>
      <c r="CY31" s="575"/>
      <c r="CZ31" s="575"/>
      <c r="DA31" s="575"/>
      <c r="DB31" s="575"/>
      <c r="DC31" s="575"/>
      <c r="DD31" s="575"/>
      <c r="DE31" s="575"/>
      <c r="DF31" s="575"/>
      <c r="DG31" s="575"/>
    </row>
    <row r="32" spans="1:119" ht="9" customHeight="1">
      <c r="A32" s="72"/>
      <c r="B32" s="72"/>
      <c r="C32" s="590"/>
      <c r="D32" s="591"/>
      <c r="E32" s="591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2"/>
      <c r="U32" s="624"/>
      <c r="V32" s="625"/>
      <c r="W32" s="625"/>
      <c r="X32" s="625"/>
      <c r="Y32" s="625"/>
      <c r="Z32" s="625"/>
      <c r="AA32" s="625"/>
      <c r="AB32" s="625"/>
      <c r="AC32" s="625"/>
      <c r="AD32" s="625"/>
      <c r="AE32" s="625"/>
      <c r="AF32" s="625"/>
      <c r="AG32" s="625"/>
      <c r="AH32" s="625"/>
      <c r="AI32" s="625"/>
      <c r="AJ32" s="625"/>
      <c r="AK32" s="626"/>
      <c r="AL32" s="624"/>
      <c r="AM32" s="625"/>
      <c r="AN32" s="625"/>
      <c r="AO32" s="625"/>
      <c r="AP32" s="625"/>
      <c r="AQ32" s="625"/>
      <c r="AR32" s="625"/>
      <c r="AS32" s="625"/>
      <c r="AT32" s="625"/>
      <c r="AU32" s="625"/>
      <c r="AV32" s="625"/>
      <c r="AW32" s="625"/>
      <c r="AX32" s="625"/>
      <c r="AY32" s="625"/>
      <c r="AZ32" s="625"/>
      <c r="BA32" s="625"/>
      <c r="BB32" s="625"/>
      <c r="BC32" s="625"/>
      <c r="BD32" s="625"/>
      <c r="BE32" s="626"/>
      <c r="BF32" s="630"/>
      <c r="BG32" s="631"/>
      <c r="BH32" s="631"/>
      <c r="BI32" s="631"/>
      <c r="BJ32" s="631"/>
      <c r="BK32" s="631"/>
      <c r="BL32" s="631"/>
      <c r="BM32" s="631"/>
      <c r="BN32" s="631"/>
      <c r="BO32" s="631"/>
      <c r="BP32" s="631"/>
      <c r="BQ32" s="631"/>
      <c r="BR32" s="631"/>
      <c r="BS32" s="631"/>
      <c r="BT32" s="631"/>
      <c r="BU32" s="631"/>
      <c r="BV32" s="631"/>
      <c r="BW32" s="631"/>
      <c r="BX32" s="632"/>
      <c r="BY32" s="630"/>
      <c r="BZ32" s="631"/>
      <c r="CA32" s="631"/>
      <c r="CB32" s="631"/>
      <c r="CC32" s="631"/>
      <c r="CD32" s="631"/>
      <c r="CE32" s="631"/>
      <c r="CF32" s="631"/>
      <c r="CG32" s="631"/>
      <c r="CH32" s="631"/>
      <c r="CI32" s="631"/>
      <c r="CJ32" s="631"/>
      <c r="CK32" s="631"/>
      <c r="CL32" s="631"/>
      <c r="CM32" s="631"/>
      <c r="CN32" s="631"/>
      <c r="CO32" s="631"/>
      <c r="CP32" s="631"/>
      <c r="CQ32" s="631"/>
      <c r="CR32" s="631"/>
      <c r="CS32" s="631"/>
      <c r="CT32" s="632"/>
      <c r="CU32" s="72"/>
      <c r="CX32" s="575"/>
      <c r="CY32" s="575"/>
      <c r="CZ32" s="575"/>
      <c r="DA32" s="575"/>
      <c r="DB32" s="575"/>
      <c r="DC32" s="575"/>
      <c r="DD32" s="575"/>
      <c r="DE32" s="575"/>
      <c r="DF32" s="575"/>
      <c r="DG32" s="575"/>
    </row>
    <row r="33" spans="1:111" ht="9" customHeight="1">
      <c r="A33" s="72"/>
      <c r="B33" s="72"/>
      <c r="C33" s="593"/>
      <c r="D33" s="594"/>
      <c r="E33" s="594"/>
      <c r="F33" s="594"/>
      <c r="G33" s="594"/>
      <c r="H33" s="594"/>
      <c r="I33" s="594"/>
      <c r="J33" s="594"/>
      <c r="K33" s="594"/>
      <c r="L33" s="594"/>
      <c r="M33" s="594"/>
      <c r="N33" s="594"/>
      <c r="O33" s="594"/>
      <c r="P33" s="594"/>
      <c r="Q33" s="594"/>
      <c r="R33" s="594"/>
      <c r="S33" s="594"/>
      <c r="T33" s="595"/>
      <c r="U33" s="627"/>
      <c r="V33" s="628"/>
      <c r="W33" s="628"/>
      <c r="X33" s="628"/>
      <c r="Y33" s="628"/>
      <c r="Z33" s="628"/>
      <c r="AA33" s="628"/>
      <c r="AB33" s="628"/>
      <c r="AC33" s="628"/>
      <c r="AD33" s="628"/>
      <c r="AE33" s="628"/>
      <c r="AF33" s="628"/>
      <c r="AG33" s="628"/>
      <c r="AH33" s="628"/>
      <c r="AI33" s="628"/>
      <c r="AJ33" s="628"/>
      <c r="AK33" s="629"/>
      <c r="AL33" s="627"/>
      <c r="AM33" s="628"/>
      <c r="AN33" s="628"/>
      <c r="AO33" s="628"/>
      <c r="AP33" s="628"/>
      <c r="AQ33" s="628"/>
      <c r="AR33" s="628"/>
      <c r="AS33" s="628"/>
      <c r="AT33" s="628"/>
      <c r="AU33" s="628"/>
      <c r="AV33" s="628"/>
      <c r="AW33" s="628"/>
      <c r="AX33" s="628"/>
      <c r="AY33" s="628"/>
      <c r="AZ33" s="628"/>
      <c r="BA33" s="628"/>
      <c r="BB33" s="628"/>
      <c r="BC33" s="628"/>
      <c r="BD33" s="628"/>
      <c r="BE33" s="629"/>
      <c r="BF33" s="633"/>
      <c r="BG33" s="634"/>
      <c r="BH33" s="634"/>
      <c r="BI33" s="634"/>
      <c r="BJ33" s="634"/>
      <c r="BK33" s="634"/>
      <c r="BL33" s="634"/>
      <c r="BM33" s="634"/>
      <c r="BN33" s="634"/>
      <c r="BO33" s="634"/>
      <c r="BP33" s="634"/>
      <c r="BQ33" s="634"/>
      <c r="BR33" s="634"/>
      <c r="BS33" s="634"/>
      <c r="BT33" s="634"/>
      <c r="BU33" s="634"/>
      <c r="BV33" s="634"/>
      <c r="BW33" s="634"/>
      <c r="BX33" s="635"/>
      <c r="BY33" s="633"/>
      <c r="BZ33" s="634"/>
      <c r="CA33" s="634"/>
      <c r="CB33" s="634"/>
      <c r="CC33" s="634"/>
      <c r="CD33" s="634"/>
      <c r="CE33" s="634"/>
      <c r="CF33" s="634"/>
      <c r="CG33" s="634"/>
      <c r="CH33" s="634"/>
      <c r="CI33" s="634"/>
      <c r="CJ33" s="634"/>
      <c r="CK33" s="634"/>
      <c r="CL33" s="634"/>
      <c r="CM33" s="634"/>
      <c r="CN33" s="634"/>
      <c r="CO33" s="634"/>
      <c r="CP33" s="634"/>
      <c r="CQ33" s="634"/>
      <c r="CR33" s="634"/>
      <c r="CS33" s="634"/>
      <c r="CT33" s="635"/>
      <c r="CU33" s="72"/>
      <c r="CX33" s="575"/>
      <c r="CY33" s="575"/>
      <c r="CZ33" s="575"/>
      <c r="DA33" s="575"/>
      <c r="DB33" s="575"/>
      <c r="DC33" s="575"/>
      <c r="DD33" s="575"/>
      <c r="DE33" s="575"/>
      <c r="DF33" s="575"/>
      <c r="DG33" s="575"/>
    </row>
    <row r="34" spans="1:111" ht="9" customHeight="1">
      <c r="A34" s="72"/>
      <c r="B34" s="72"/>
      <c r="C34" s="590"/>
      <c r="D34" s="591"/>
      <c r="E34" s="591"/>
      <c r="F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2"/>
      <c r="U34" s="624"/>
      <c r="V34" s="625"/>
      <c r="W34" s="625"/>
      <c r="X34" s="625"/>
      <c r="Y34" s="625"/>
      <c r="Z34" s="625"/>
      <c r="AA34" s="625"/>
      <c r="AB34" s="625"/>
      <c r="AC34" s="625"/>
      <c r="AD34" s="625"/>
      <c r="AE34" s="625"/>
      <c r="AF34" s="625"/>
      <c r="AG34" s="625"/>
      <c r="AH34" s="625"/>
      <c r="AI34" s="625"/>
      <c r="AJ34" s="625"/>
      <c r="AK34" s="626"/>
      <c r="AL34" s="624"/>
      <c r="AM34" s="625"/>
      <c r="AN34" s="625"/>
      <c r="AO34" s="625"/>
      <c r="AP34" s="625"/>
      <c r="AQ34" s="625"/>
      <c r="AR34" s="625"/>
      <c r="AS34" s="625"/>
      <c r="AT34" s="625"/>
      <c r="AU34" s="625"/>
      <c r="AV34" s="625"/>
      <c r="AW34" s="625"/>
      <c r="AX34" s="625"/>
      <c r="AY34" s="625"/>
      <c r="AZ34" s="625"/>
      <c r="BA34" s="625"/>
      <c r="BB34" s="625"/>
      <c r="BC34" s="625"/>
      <c r="BD34" s="625"/>
      <c r="BE34" s="626"/>
      <c r="BF34" s="630"/>
      <c r="BG34" s="631"/>
      <c r="BH34" s="631"/>
      <c r="BI34" s="631"/>
      <c r="BJ34" s="631"/>
      <c r="BK34" s="631"/>
      <c r="BL34" s="631"/>
      <c r="BM34" s="631"/>
      <c r="BN34" s="631"/>
      <c r="BO34" s="631"/>
      <c r="BP34" s="631"/>
      <c r="BQ34" s="631"/>
      <c r="BR34" s="631"/>
      <c r="BS34" s="631"/>
      <c r="BT34" s="631"/>
      <c r="BU34" s="631"/>
      <c r="BV34" s="631"/>
      <c r="BW34" s="631"/>
      <c r="BX34" s="632"/>
      <c r="BY34" s="630"/>
      <c r="BZ34" s="631"/>
      <c r="CA34" s="631"/>
      <c r="CB34" s="631"/>
      <c r="CC34" s="631"/>
      <c r="CD34" s="631"/>
      <c r="CE34" s="631"/>
      <c r="CF34" s="631"/>
      <c r="CG34" s="631"/>
      <c r="CH34" s="631"/>
      <c r="CI34" s="631"/>
      <c r="CJ34" s="631"/>
      <c r="CK34" s="631"/>
      <c r="CL34" s="631"/>
      <c r="CM34" s="631"/>
      <c r="CN34" s="631"/>
      <c r="CO34" s="631"/>
      <c r="CP34" s="631"/>
      <c r="CQ34" s="631"/>
      <c r="CR34" s="631"/>
      <c r="CS34" s="631"/>
      <c r="CT34" s="632"/>
      <c r="CU34" s="72"/>
      <c r="CX34" s="575"/>
      <c r="CY34" s="575"/>
      <c r="CZ34" s="575"/>
      <c r="DA34" s="575"/>
      <c r="DB34" s="575"/>
      <c r="DC34" s="575"/>
      <c r="DD34" s="575"/>
      <c r="DE34" s="575"/>
      <c r="DF34" s="575"/>
      <c r="DG34" s="575"/>
    </row>
    <row r="35" spans="1:111" ht="9" customHeight="1">
      <c r="A35" s="72"/>
      <c r="B35" s="72"/>
      <c r="C35" s="593"/>
      <c r="D35" s="594"/>
      <c r="E35" s="594"/>
      <c r="F35" s="594"/>
      <c r="G35" s="594"/>
      <c r="H35" s="594"/>
      <c r="I35" s="594"/>
      <c r="J35" s="594"/>
      <c r="K35" s="594"/>
      <c r="L35" s="594"/>
      <c r="M35" s="594"/>
      <c r="N35" s="594"/>
      <c r="O35" s="594"/>
      <c r="P35" s="594"/>
      <c r="Q35" s="594"/>
      <c r="R35" s="594"/>
      <c r="S35" s="594"/>
      <c r="T35" s="595"/>
      <c r="U35" s="624"/>
      <c r="V35" s="625"/>
      <c r="W35" s="625"/>
      <c r="X35" s="625"/>
      <c r="Y35" s="625"/>
      <c r="Z35" s="625"/>
      <c r="AA35" s="625"/>
      <c r="AB35" s="625"/>
      <c r="AC35" s="625"/>
      <c r="AD35" s="625"/>
      <c r="AE35" s="625"/>
      <c r="AF35" s="625"/>
      <c r="AG35" s="625"/>
      <c r="AH35" s="625"/>
      <c r="AI35" s="625"/>
      <c r="AJ35" s="625"/>
      <c r="AK35" s="626"/>
      <c r="AL35" s="624"/>
      <c r="AM35" s="625"/>
      <c r="AN35" s="625"/>
      <c r="AO35" s="625"/>
      <c r="AP35" s="625"/>
      <c r="AQ35" s="625"/>
      <c r="AR35" s="625"/>
      <c r="AS35" s="625"/>
      <c r="AT35" s="625"/>
      <c r="AU35" s="625"/>
      <c r="AV35" s="625"/>
      <c r="AW35" s="625"/>
      <c r="AX35" s="625"/>
      <c r="AY35" s="625"/>
      <c r="AZ35" s="625"/>
      <c r="BA35" s="625"/>
      <c r="BB35" s="625"/>
      <c r="BC35" s="625"/>
      <c r="BD35" s="625"/>
      <c r="BE35" s="626"/>
      <c r="BF35" s="630"/>
      <c r="BG35" s="631"/>
      <c r="BH35" s="631"/>
      <c r="BI35" s="631"/>
      <c r="BJ35" s="631"/>
      <c r="BK35" s="631"/>
      <c r="BL35" s="631"/>
      <c r="BM35" s="631"/>
      <c r="BN35" s="631"/>
      <c r="BO35" s="631"/>
      <c r="BP35" s="631"/>
      <c r="BQ35" s="631"/>
      <c r="BR35" s="631"/>
      <c r="BS35" s="631"/>
      <c r="BT35" s="631"/>
      <c r="BU35" s="631"/>
      <c r="BV35" s="631"/>
      <c r="BW35" s="631"/>
      <c r="BX35" s="632"/>
      <c r="BY35" s="630"/>
      <c r="BZ35" s="631"/>
      <c r="CA35" s="631"/>
      <c r="CB35" s="631"/>
      <c r="CC35" s="631"/>
      <c r="CD35" s="631"/>
      <c r="CE35" s="631"/>
      <c r="CF35" s="631"/>
      <c r="CG35" s="631"/>
      <c r="CH35" s="631"/>
      <c r="CI35" s="631"/>
      <c r="CJ35" s="631"/>
      <c r="CK35" s="631"/>
      <c r="CL35" s="631"/>
      <c r="CM35" s="631"/>
      <c r="CN35" s="631"/>
      <c r="CO35" s="631"/>
      <c r="CP35" s="631"/>
      <c r="CQ35" s="631"/>
      <c r="CR35" s="631"/>
      <c r="CS35" s="631"/>
      <c r="CT35" s="632"/>
      <c r="CU35" s="72"/>
      <c r="CX35" s="575"/>
      <c r="CY35" s="575"/>
      <c r="CZ35" s="575"/>
      <c r="DA35" s="575"/>
      <c r="DB35" s="575"/>
      <c r="DC35" s="575"/>
      <c r="DD35" s="575"/>
      <c r="DE35" s="575"/>
      <c r="DF35" s="575"/>
      <c r="DG35" s="575"/>
    </row>
    <row r="36" spans="1:111" ht="9" customHeight="1">
      <c r="A36" s="72"/>
      <c r="B36" s="72"/>
      <c r="C36" s="80"/>
      <c r="D36" s="81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3"/>
      <c r="U36" s="84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3"/>
      <c r="AL36" s="84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3"/>
      <c r="BF36" s="84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3"/>
      <c r="BY36" s="84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3"/>
      <c r="CU36" s="72"/>
      <c r="CX36" s="575"/>
      <c r="CY36" s="575"/>
      <c r="CZ36" s="575"/>
      <c r="DA36" s="575"/>
      <c r="DB36" s="575"/>
      <c r="DC36" s="575"/>
      <c r="DD36" s="575"/>
      <c r="DE36" s="575"/>
      <c r="DF36" s="575"/>
      <c r="DG36" s="575"/>
    </row>
    <row r="37" spans="1:111" ht="7.5" customHeight="1">
      <c r="A37" s="72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2"/>
      <c r="CX37" s="575"/>
      <c r="CY37" s="575"/>
      <c r="CZ37" s="575"/>
      <c r="DA37" s="575"/>
      <c r="DB37" s="575"/>
      <c r="DC37" s="575"/>
      <c r="DD37" s="575"/>
      <c r="DE37" s="575"/>
      <c r="DF37" s="575"/>
      <c r="DG37" s="575"/>
    </row>
    <row r="38" spans="1:111" ht="7.5" customHeight="1">
      <c r="A38" s="72"/>
      <c r="B38" s="72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643" t="s">
        <v>127</v>
      </c>
      <c r="BF38" s="643"/>
      <c r="BG38" s="643"/>
      <c r="BH38" s="643"/>
      <c r="BI38" s="746" t="s">
        <v>513</v>
      </c>
      <c r="BJ38" s="644"/>
      <c r="BK38" s="644"/>
      <c r="BL38" s="644"/>
      <c r="BM38" s="644"/>
      <c r="BN38" s="644"/>
      <c r="BO38" s="644"/>
      <c r="BP38" s="644"/>
      <c r="BQ38" s="644"/>
      <c r="BR38" s="644"/>
      <c r="BS38" s="644"/>
      <c r="BT38" s="644"/>
      <c r="BU38" s="644"/>
      <c r="BV38" s="644"/>
      <c r="BW38" s="636" t="s">
        <v>129</v>
      </c>
      <c r="BX38" s="636"/>
      <c r="BY38" s="636"/>
      <c r="BZ38" s="643" t="s">
        <v>130</v>
      </c>
      <c r="CA38" s="643"/>
      <c r="CB38" s="643"/>
      <c r="CC38" s="646">
        <f ca="1">NOW()</f>
        <v>43573.698526273147</v>
      </c>
      <c r="CD38" s="646"/>
      <c r="CE38" s="646"/>
      <c r="CF38" s="646"/>
      <c r="CG38" s="646"/>
      <c r="CH38" s="646"/>
      <c r="CI38" s="646"/>
      <c r="CJ38" s="646"/>
      <c r="CK38" s="646"/>
      <c r="CL38" s="646"/>
      <c r="CM38" s="646"/>
      <c r="CN38" s="646"/>
      <c r="CO38" s="646"/>
      <c r="CP38" s="646"/>
      <c r="CQ38" s="636" t="s">
        <v>131</v>
      </c>
      <c r="CR38" s="636"/>
      <c r="CS38" s="636"/>
      <c r="CT38" s="636"/>
      <c r="CU38" s="72"/>
      <c r="CX38" s="575"/>
      <c r="CY38" s="575"/>
      <c r="CZ38" s="575"/>
      <c r="DA38" s="575"/>
      <c r="DB38" s="575"/>
      <c r="DC38" s="575"/>
      <c r="DD38" s="575"/>
      <c r="DE38" s="575"/>
      <c r="DF38" s="575"/>
      <c r="DG38" s="575"/>
    </row>
    <row r="39" spans="1:111" ht="7.5" customHeight="1">
      <c r="A39" s="72"/>
      <c r="B39" s="72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643"/>
      <c r="BF39" s="643"/>
      <c r="BG39" s="643"/>
      <c r="BH39" s="643"/>
      <c r="BI39" s="645"/>
      <c r="BJ39" s="645"/>
      <c r="BK39" s="645"/>
      <c r="BL39" s="645"/>
      <c r="BM39" s="645"/>
      <c r="BN39" s="645"/>
      <c r="BO39" s="645"/>
      <c r="BP39" s="645"/>
      <c r="BQ39" s="645"/>
      <c r="BR39" s="645"/>
      <c r="BS39" s="645"/>
      <c r="BT39" s="645"/>
      <c r="BU39" s="645"/>
      <c r="BV39" s="645"/>
      <c r="BW39" s="636"/>
      <c r="BX39" s="636"/>
      <c r="BY39" s="636"/>
      <c r="BZ39" s="643"/>
      <c r="CA39" s="643"/>
      <c r="CB39" s="643"/>
      <c r="CC39" s="647"/>
      <c r="CD39" s="647"/>
      <c r="CE39" s="647"/>
      <c r="CF39" s="647"/>
      <c r="CG39" s="647"/>
      <c r="CH39" s="647"/>
      <c r="CI39" s="647"/>
      <c r="CJ39" s="647"/>
      <c r="CK39" s="647"/>
      <c r="CL39" s="647"/>
      <c r="CM39" s="647"/>
      <c r="CN39" s="647"/>
      <c r="CO39" s="647"/>
      <c r="CP39" s="647"/>
      <c r="CQ39" s="636"/>
      <c r="CR39" s="636"/>
      <c r="CS39" s="636"/>
      <c r="CT39" s="636"/>
      <c r="CU39" s="72"/>
      <c r="CX39" s="575"/>
      <c r="CY39" s="575"/>
      <c r="CZ39" s="575"/>
      <c r="DA39" s="575"/>
      <c r="DB39" s="575"/>
      <c r="DC39" s="575"/>
      <c r="DD39" s="575"/>
      <c r="DE39" s="575"/>
      <c r="DF39" s="575"/>
      <c r="DG39" s="575"/>
    </row>
    <row r="40" spans="1:111" ht="7.5" customHeight="1">
      <c r="A40" s="72"/>
      <c r="B40" s="72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2"/>
      <c r="CX40" s="575"/>
      <c r="CY40" s="575"/>
      <c r="CZ40" s="575"/>
      <c r="DA40" s="575"/>
      <c r="DB40" s="575"/>
      <c r="DC40" s="575"/>
      <c r="DD40" s="575"/>
      <c r="DE40" s="575"/>
      <c r="DF40" s="575"/>
      <c r="DG40" s="575"/>
    </row>
    <row r="41" spans="1:111" ht="7.5" customHeight="1">
      <c r="A41" s="72"/>
      <c r="B41" s="72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637" t="s">
        <v>132</v>
      </c>
      <c r="BF41" s="637"/>
      <c r="BG41" s="637"/>
      <c r="BH41" s="637"/>
      <c r="BI41" s="637"/>
      <c r="BJ41" s="637"/>
      <c r="BK41" s="637"/>
      <c r="BL41" s="637"/>
      <c r="BM41" s="637"/>
      <c r="BN41" s="637"/>
      <c r="BO41" s="637"/>
      <c r="BP41" s="637"/>
      <c r="BQ41" s="637"/>
      <c r="BR41" s="637"/>
      <c r="BS41" s="637"/>
      <c r="BT41" s="638"/>
      <c r="BU41" s="638"/>
      <c r="BV41" s="638"/>
      <c r="BW41" s="638"/>
      <c r="BX41" s="638"/>
      <c r="BY41" s="638"/>
      <c r="BZ41" s="638"/>
      <c r="CA41" s="638"/>
      <c r="CB41" s="638"/>
      <c r="CC41" s="638"/>
      <c r="CD41" s="638"/>
      <c r="CE41" s="638"/>
      <c r="CF41" s="638"/>
      <c r="CG41" s="638"/>
      <c r="CH41" s="638"/>
      <c r="CI41" s="471" t="s">
        <v>133</v>
      </c>
      <c r="CJ41" s="471"/>
      <c r="CK41" s="471"/>
      <c r="CL41" s="471"/>
      <c r="CM41" s="471"/>
      <c r="CN41" s="471"/>
      <c r="CO41" s="471"/>
      <c r="CP41" s="471"/>
      <c r="CQ41" s="471"/>
      <c r="CR41" s="471"/>
      <c r="CS41" s="471"/>
      <c r="CT41" s="471"/>
      <c r="CU41" s="72"/>
      <c r="CX41" s="575"/>
      <c r="CY41" s="575"/>
      <c r="CZ41" s="575"/>
      <c r="DA41" s="575"/>
      <c r="DB41" s="575"/>
      <c r="DC41" s="575"/>
      <c r="DD41" s="575"/>
      <c r="DE41" s="575"/>
      <c r="DF41" s="575"/>
      <c r="DG41" s="575"/>
    </row>
    <row r="42" spans="1:111" ht="7.5" customHeight="1">
      <c r="A42" s="72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637"/>
      <c r="BF42" s="637"/>
      <c r="BG42" s="637"/>
      <c r="BH42" s="637"/>
      <c r="BI42" s="637"/>
      <c r="BJ42" s="637"/>
      <c r="BK42" s="637"/>
      <c r="BL42" s="637"/>
      <c r="BM42" s="637"/>
      <c r="BN42" s="637"/>
      <c r="BO42" s="637"/>
      <c r="BP42" s="637"/>
      <c r="BQ42" s="637"/>
      <c r="BR42" s="637"/>
      <c r="BS42" s="637"/>
      <c r="BT42" s="639"/>
      <c r="BU42" s="639"/>
      <c r="BV42" s="639"/>
      <c r="BW42" s="639"/>
      <c r="BX42" s="639"/>
      <c r="BY42" s="639"/>
      <c r="BZ42" s="639"/>
      <c r="CA42" s="639"/>
      <c r="CB42" s="639"/>
      <c r="CC42" s="639"/>
      <c r="CD42" s="639"/>
      <c r="CE42" s="639"/>
      <c r="CF42" s="639"/>
      <c r="CG42" s="639"/>
      <c r="CH42" s="639"/>
      <c r="CI42" s="471"/>
      <c r="CJ42" s="471"/>
      <c r="CK42" s="471"/>
      <c r="CL42" s="471"/>
      <c r="CM42" s="471"/>
      <c r="CN42" s="471"/>
      <c r="CO42" s="471"/>
      <c r="CP42" s="471"/>
      <c r="CQ42" s="471"/>
      <c r="CR42" s="471"/>
      <c r="CS42" s="471"/>
      <c r="CT42" s="471"/>
      <c r="CU42" s="72"/>
      <c r="CX42" s="575"/>
      <c r="CY42" s="575"/>
      <c r="CZ42" s="575"/>
      <c r="DA42" s="575"/>
      <c r="DB42" s="575"/>
      <c r="DC42" s="575"/>
      <c r="DD42" s="575"/>
      <c r="DE42" s="575"/>
      <c r="DF42" s="575"/>
      <c r="DG42" s="575"/>
    </row>
    <row r="43" spans="1:111" ht="7.5" customHeight="1">
      <c r="A43" s="72"/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2"/>
      <c r="CX43" s="575"/>
      <c r="CY43" s="575"/>
      <c r="CZ43" s="575"/>
      <c r="DA43" s="575"/>
      <c r="DB43" s="575"/>
      <c r="DC43" s="575"/>
      <c r="DD43" s="575"/>
      <c r="DE43" s="575"/>
      <c r="DF43" s="575"/>
      <c r="DG43" s="575"/>
    </row>
    <row r="44" spans="1:111" ht="7.5" customHeight="1">
      <c r="A44" s="72"/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637" t="s">
        <v>134</v>
      </c>
      <c r="BF44" s="637"/>
      <c r="BG44" s="637"/>
      <c r="BH44" s="637"/>
      <c r="BI44" s="637"/>
      <c r="BJ44" s="637"/>
      <c r="BK44" s="637"/>
      <c r="BL44" s="637"/>
      <c r="BM44" s="637"/>
      <c r="BN44" s="640"/>
      <c r="BO44" s="640"/>
      <c r="BP44" s="640"/>
      <c r="BQ44" s="640"/>
      <c r="BR44" s="640"/>
      <c r="BS44" s="640"/>
      <c r="BT44" s="640"/>
      <c r="BU44" s="640"/>
      <c r="BV44" s="640"/>
      <c r="BW44" s="640"/>
      <c r="BX44" s="640"/>
      <c r="BY44" s="640"/>
      <c r="BZ44" s="640"/>
      <c r="CA44" s="640"/>
      <c r="CB44" s="640"/>
      <c r="CC44" s="640"/>
      <c r="CD44" s="640"/>
      <c r="CE44" s="640"/>
      <c r="CF44" s="640"/>
      <c r="CG44" s="640"/>
      <c r="CH44" s="640"/>
      <c r="CI44" s="640"/>
      <c r="CJ44" s="640"/>
      <c r="CK44" s="640"/>
      <c r="CL44" s="640"/>
      <c r="CM44" s="640"/>
      <c r="CN44" s="640"/>
      <c r="CO44" s="640"/>
      <c r="CP44" s="640"/>
      <c r="CQ44" s="640"/>
      <c r="CR44" s="640"/>
      <c r="CS44" s="640"/>
      <c r="CT44" s="640"/>
      <c r="CU44" s="72"/>
      <c r="CX44" s="575"/>
      <c r="CY44" s="575"/>
      <c r="CZ44" s="575"/>
      <c r="DA44" s="575"/>
      <c r="DB44" s="575"/>
      <c r="DC44" s="575"/>
      <c r="DD44" s="575"/>
      <c r="DE44" s="575"/>
      <c r="DF44" s="575"/>
      <c r="DG44" s="575"/>
    </row>
    <row r="45" spans="1:111" ht="7.5" customHeight="1">
      <c r="A45" s="72"/>
      <c r="B45" s="72"/>
      <c r="C45" s="73"/>
      <c r="D45" s="73"/>
      <c r="E45" s="73"/>
      <c r="F45" s="73"/>
      <c r="G45" s="73"/>
      <c r="H45" s="73"/>
      <c r="I45" s="73"/>
      <c r="J45" s="648" t="s">
        <v>135</v>
      </c>
      <c r="K45" s="648"/>
      <c r="L45" s="648"/>
      <c r="M45" s="648"/>
      <c r="N45" s="648"/>
      <c r="O45" s="648"/>
      <c r="P45" s="648"/>
      <c r="Q45" s="648"/>
      <c r="R45" s="648"/>
      <c r="S45" s="648"/>
      <c r="T45" s="648"/>
      <c r="U45" s="648"/>
      <c r="V45" s="648"/>
      <c r="W45" s="649" t="s">
        <v>136</v>
      </c>
      <c r="X45" s="649"/>
      <c r="Y45" s="649"/>
      <c r="Z45" s="649"/>
      <c r="AA45" s="649"/>
      <c r="AB45" s="649"/>
      <c r="AC45" s="649"/>
      <c r="AD45" s="649"/>
      <c r="AE45" s="649"/>
      <c r="AF45" s="649"/>
      <c r="AG45" s="649"/>
      <c r="AH45" s="649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637"/>
      <c r="BF45" s="637"/>
      <c r="BG45" s="637"/>
      <c r="BH45" s="637"/>
      <c r="BI45" s="637"/>
      <c r="BJ45" s="637"/>
      <c r="BK45" s="637"/>
      <c r="BL45" s="637"/>
      <c r="BM45" s="637"/>
      <c r="BN45" s="641"/>
      <c r="BO45" s="641"/>
      <c r="BP45" s="641"/>
      <c r="BQ45" s="641"/>
      <c r="BR45" s="641"/>
      <c r="BS45" s="641"/>
      <c r="BT45" s="641"/>
      <c r="BU45" s="641"/>
      <c r="BV45" s="641"/>
      <c r="BW45" s="641"/>
      <c r="BX45" s="641"/>
      <c r="BY45" s="641"/>
      <c r="BZ45" s="641"/>
      <c r="CA45" s="641"/>
      <c r="CB45" s="641"/>
      <c r="CC45" s="641"/>
      <c r="CD45" s="641"/>
      <c r="CE45" s="641"/>
      <c r="CF45" s="641"/>
      <c r="CG45" s="641"/>
      <c r="CH45" s="641"/>
      <c r="CI45" s="641"/>
      <c r="CJ45" s="641"/>
      <c r="CK45" s="641"/>
      <c r="CL45" s="641"/>
      <c r="CM45" s="641"/>
      <c r="CN45" s="641"/>
      <c r="CO45" s="641"/>
      <c r="CP45" s="641"/>
      <c r="CQ45" s="641"/>
      <c r="CR45" s="641"/>
      <c r="CS45" s="641"/>
      <c r="CT45" s="641"/>
      <c r="CU45" s="72"/>
      <c r="CX45" s="575"/>
      <c r="CY45" s="575"/>
      <c r="CZ45" s="575"/>
      <c r="DA45" s="575"/>
      <c r="DB45" s="575"/>
      <c r="DC45" s="575"/>
      <c r="DD45" s="575"/>
      <c r="DE45" s="575"/>
      <c r="DF45" s="575"/>
      <c r="DG45" s="575"/>
    </row>
    <row r="46" spans="1:111" ht="7.5" customHeight="1">
      <c r="A46" s="72"/>
      <c r="B46" s="72"/>
      <c r="C46" s="73"/>
      <c r="D46" s="73"/>
      <c r="E46" s="73"/>
      <c r="F46" s="73"/>
      <c r="G46" s="73"/>
      <c r="H46" s="73"/>
      <c r="I46" s="73"/>
      <c r="J46" s="648"/>
      <c r="K46" s="648"/>
      <c r="L46" s="648"/>
      <c r="M46" s="648"/>
      <c r="N46" s="648"/>
      <c r="O46" s="648"/>
      <c r="P46" s="648"/>
      <c r="Q46" s="648"/>
      <c r="R46" s="648"/>
      <c r="S46" s="648"/>
      <c r="T46" s="648"/>
      <c r="U46" s="648"/>
      <c r="V46" s="648"/>
      <c r="W46" s="649"/>
      <c r="X46" s="649"/>
      <c r="Y46" s="649"/>
      <c r="Z46" s="649"/>
      <c r="AA46" s="649"/>
      <c r="AB46" s="649"/>
      <c r="AC46" s="649"/>
      <c r="AD46" s="649"/>
      <c r="AE46" s="649"/>
      <c r="AF46" s="649"/>
      <c r="AG46" s="649"/>
      <c r="AH46" s="649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2"/>
      <c r="CX46" s="575"/>
      <c r="CY46" s="575"/>
      <c r="CZ46" s="575"/>
      <c r="DA46" s="575"/>
      <c r="DB46" s="575"/>
      <c r="DC46" s="575"/>
      <c r="DD46" s="575"/>
      <c r="DE46" s="575"/>
      <c r="DF46" s="575"/>
      <c r="DG46" s="575"/>
    </row>
    <row r="47" spans="1:111" ht="7.5" customHeight="1">
      <c r="A47" s="72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650" t="s">
        <v>137</v>
      </c>
      <c r="BQ47" s="650"/>
      <c r="BR47" s="650"/>
      <c r="BS47" s="650"/>
      <c r="BT47" s="650"/>
      <c r="BU47" s="650"/>
      <c r="BV47" s="650"/>
      <c r="BW47" s="650"/>
      <c r="BX47" s="73"/>
      <c r="BY47" s="73"/>
      <c r="BZ47" s="73"/>
      <c r="CA47" s="73"/>
      <c r="CB47" s="73"/>
      <c r="CC47" s="73"/>
      <c r="CD47" s="651" t="s">
        <v>138</v>
      </c>
      <c r="CE47" s="651"/>
      <c r="CF47" s="651"/>
      <c r="CG47" s="651"/>
      <c r="CH47" s="651"/>
      <c r="CI47" s="651"/>
      <c r="CJ47" s="651"/>
      <c r="CK47" s="651"/>
      <c r="CL47" s="651"/>
      <c r="CM47" s="73"/>
      <c r="CN47" s="73"/>
      <c r="CO47" s="73"/>
      <c r="CP47" s="73"/>
      <c r="CQ47" s="73"/>
      <c r="CR47" s="73"/>
      <c r="CS47" s="73"/>
      <c r="CT47" s="73"/>
      <c r="CU47" s="72"/>
      <c r="CX47" s="575"/>
      <c r="CY47" s="575"/>
      <c r="CZ47" s="575"/>
      <c r="DA47" s="575"/>
      <c r="DB47" s="575"/>
      <c r="DC47" s="575"/>
      <c r="DD47" s="575"/>
      <c r="DE47" s="575"/>
      <c r="DF47" s="575"/>
      <c r="DG47" s="575"/>
    </row>
    <row r="48" spans="1:111" ht="7.5" customHeight="1">
      <c r="A48" s="72"/>
      <c r="B48" s="72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650"/>
      <c r="BQ48" s="650"/>
      <c r="BR48" s="650"/>
      <c r="BS48" s="650"/>
      <c r="BT48" s="650"/>
      <c r="BU48" s="650"/>
      <c r="BV48" s="650"/>
      <c r="BW48" s="650"/>
      <c r="BX48" s="73"/>
      <c r="BY48" s="73"/>
      <c r="BZ48" s="73"/>
      <c r="CA48" s="73"/>
      <c r="CB48" s="73"/>
      <c r="CC48" s="73"/>
      <c r="CD48" s="651"/>
      <c r="CE48" s="651"/>
      <c r="CF48" s="651"/>
      <c r="CG48" s="651"/>
      <c r="CH48" s="651"/>
      <c r="CI48" s="651"/>
      <c r="CJ48" s="651"/>
      <c r="CK48" s="651"/>
      <c r="CL48" s="651"/>
      <c r="CM48" s="73"/>
      <c r="CN48" s="73"/>
      <c r="CO48" s="73"/>
      <c r="CP48" s="73"/>
      <c r="CQ48" s="73"/>
      <c r="CR48" s="73"/>
      <c r="CS48" s="73"/>
      <c r="CT48" s="73"/>
      <c r="CU48" s="72"/>
      <c r="CX48" s="575"/>
      <c r="CY48" s="575"/>
      <c r="CZ48" s="575"/>
      <c r="DA48" s="575"/>
      <c r="DB48" s="575"/>
      <c r="DC48" s="575"/>
      <c r="DD48" s="575"/>
      <c r="DE48" s="575"/>
      <c r="DF48" s="575"/>
      <c r="DG48" s="575"/>
    </row>
    <row r="49" spans="1:111" ht="7.5" customHeight="1">
      <c r="A49" s="72"/>
      <c r="B49" s="72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85"/>
      <c r="BR49" s="85"/>
      <c r="BS49" s="85"/>
      <c r="BT49" s="85"/>
      <c r="BU49" s="85"/>
      <c r="BV49" s="85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2"/>
      <c r="CX49" s="575"/>
      <c r="CY49" s="575"/>
      <c r="CZ49" s="575"/>
      <c r="DA49" s="575"/>
      <c r="DB49" s="575"/>
      <c r="DC49" s="575"/>
      <c r="DD49" s="575"/>
      <c r="DE49" s="575"/>
      <c r="DF49" s="575"/>
      <c r="DG49" s="575"/>
    </row>
    <row r="50" spans="1:111" ht="7.5" customHeight="1">
      <c r="A50" s="72"/>
      <c r="B50" s="72"/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2"/>
      <c r="CX50" s="575"/>
      <c r="CY50" s="575"/>
      <c r="CZ50" s="575"/>
      <c r="DA50" s="575"/>
      <c r="DB50" s="575"/>
      <c r="DC50" s="575"/>
      <c r="DD50" s="575"/>
      <c r="DE50" s="575"/>
      <c r="DF50" s="575"/>
      <c r="DG50" s="575"/>
    </row>
    <row r="51" spans="1:111" ht="7.5" customHeight="1">
      <c r="A51" s="72"/>
      <c r="B51" s="72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2"/>
      <c r="CX51" s="575"/>
      <c r="CY51" s="575"/>
      <c r="CZ51" s="575"/>
      <c r="DA51" s="575"/>
      <c r="DB51" s="575"/>
      <c r="DC51" s="575"/>
      <c r="DD51" s="575"/>
      <c r="DE51" s="575"/>
      <c r="DF51" s="575"/>
      <c r="DG51" s="575"/>
    </row>
    <row r="52" spans="1:111" ht="7.5" customHeight="1">
      <c r="A52" s="72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2"/>
      <c r="CX52" s="575"/>
      <c r="CY52" s="575"/>
      <c r="CZ52" s="575"/>
      <c r="DA52" s="575"/>
      <c r="DB52" s="575"/>
      <c r="DC52" s="575"/>
      <c r="DD52" s="575"/>
      <c r="DE52" s="575"/>
      <c r="DF52" s="575"/>
      <c r="DG52" s="575"/>
    </row>
    <row r="53" spans="1:111" ht="7.5" customHeight="1">
      <c r="A53" s="72"/>
      <c r="B53" s="72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2"/>
      <c r="CX53" s="575"/>
      <c r="CY53" s="575"/>
      <c r="CZ53" s="575"/>
      <c r="DA53" s="575"/>
      <c r="DB53" s="575"/>
      <c r="DC53" s="575"/>
      <c r="DD53" s="575"/>
      <c r="DE53" s="575"/>
      <c r="DF53" s="575"/>
      <c r="DG53" s="575"/>
    </row>
    <row r="54" spans="1:111" ht="7.5" customHeight="1">
      <c r="A54" s="72"/>
      <c r="B54" s="72"/>
      <c r="C54" s="642" t="s">
        <v>139</v>
      </c>
      <c r="D54" s="642"/>
      <c r="E54" s="642"/>
      <c r="F54" s="642"/>
      <c r="G54" s="642"/>
      <c r="H54" s="642"/>
      <c r="I54" s="642"/>
      <c r="J54" s="642"/>
      <c r="K54" s="642"/>
      <c r="L54" s="642"/>
      <c r="M54" s="642"/>
      <c r="N54" s="642"/>
      <c r="O54" s="642"/>
      <c r="P54" s="642"/>
      <c r="Q54" s="642"/>
      <c r="R54" s="642"/>
      <c r="S54" s="642"/>
      <c r="T54" s="642"/>
      <c r="U54" s="642"/>
      <c r="V54" s="642"/>
      <c r="W54" s="642"/>
      <c r="X54" s="642"/>
      <c r="Y54" s="642"/>
      <c r="Z54" s="642"/>
      <c r="AA54" s="642"/>
      <c r="AB54" s="642"/>
      <c r="AC54" s="642"/>
      <c r="AD54" s="642"/>
      <c r="AE54" s="642"/>
      <c r="AF54" s="642"/>
      <c r="AG54" s="642"/>
      <c r="AH54" s="642"/>
      <c r="AI54" s="642"/>
      <c r="AJ54" s="642"/>
      <c r="AK54" s="642"/>
      <c r="AL54" s="642"/>
      <c r="AM54" s="642"/>
      <c r="AN54" s="642"/>
      <c r="AO54" s="642"/>
      <c r="AP54" s="642"/>
      <c r="AQ54" s="642"/>
      <c r="AR54" s="642"/>
      <c r="AS54" s="642"/>
      <c r="AT54" s="642"/>
      <c r="AU54" s="642"/>
      <c r="AV54" s="642"/>
      <c r="AW54" s="449" t="s">
        <v>140</v>
      </c>
      <c r="AX54" s="449"/>
      <c r="AY54" s="449"/>
      <c r="AZ54" s="449"/>
      <c r="BA54" s="449"/>
      <c r="BB54" s="449"/>
      <c r="BC54" s="449"/>
      <c r="BD54" s="449"/>
      <c r="BE54" s="449"/>
      <c r="BF54" s="449"/>
      <c r="BG54" s="449"/>
      <c r="BH54" s="449"/>
      <c r="BI54" s="449"/>
      <c r="BJ54" s="449"/>
      <c r="BK54" s="449"/>
      <c r="BL54" s="449"/>
      <c r="BM54" s="449"/>
      <c r="BN54" s="449"/>
      <c r="BO54" s="449"/>
      <c r="BP54" s="449"/>
      <c r="BQ54" s="449"/>
      <c r="BR54" s="449"/>
      <c r="BS54" s="449"/>
      <c r="BT54" s="449"/>
      <c r="BU54" s="449"/>
      <c r="BV54" s="449"/>
      <c r="BW54" s="449"/>
      <c r="BX54" s="449"/>
      <c r="BY54" s="449"/>
      <c r="BZ54" s="449"/>
      <c r="CA54" s="449"/>
      <c r="CB54" s="449"/>
      <c r="CC54" s="449"/>
      <c r="CD54" s="449"/>
      <c r="CE54" s="449"/>
      <c r="CF54" s="449"/>
      <c r="CG54" s="449"/>
      <c r="CH54" s="449"/>
      <c r="CI54" s="449"/>
      <c r="CJ54" s="449"/>
      <c r="CK54" s="449"/>
      <c r="CL54" s="449"/>
      <c r="CM54" s="449"/>
      <c r="CN54" s="449"/>
      <c r="CO54" s="449"/>
      <c r="CP54" s="449"/>
      <c r="CQ54" s="449"/>
      <c r="CR54" s="449"/>
      <c r="CS54" s="655" t="s">
        <v>141</v>
      </c>
      <c r="CT54" s="655"/>
      <c r="CU54" s="72"/>
      <c r="CX54" s="575"/>
      <c r="CY54" s="575"/>
      <c r="CZ54" s="575"/>
      <c r="DA54" s="575"/>
      <c r="DB54" s="575"/>
      <c r="DC54" s="575"/>
      <c r="DD54" s="575"/>
      <c r="DE54" s="575"/>
      <c r="DF54" s="575"/>
      <c r="DG54" s="575"/>
    </row>
    <row r="55" spans="1:111" ht="7.5" customHeight="1">
      <c r="A55" s="72"/>
      <c r="B55" s="72"/>
      <c r="C55" s="642"/>
      <c r="D55" s="642"/>
      <c r="E55" s="642"/>
      <c r="F55" s="642"/>
      <c r="G55" s="642"/>
      <c r="H55" s="642"/>
      <c r="I55" s="642"/>
      <c r="J55" s="642"/>
      <c r="K55" s="642"/>
      <c r="L55" s="642"/>
      <c r="M55" s="642"/>
      <c r="N55" s="642"/>
      <c r="O55" s="642"/>
      <c r="P55" s="642"/>
      <c r="Q55" s="642"/>
      <c r="R55" s="642"/>
      <c r="S55" s="642"/>
      <c r="T55" s="642"/>
      <c r="U55" s="642"/>
      <c r="V55" s="642"/>
      <c r="W55" s="642"/>
      <c r="X55" s="642"/>
      <c r="Y55" s="642"/>
      <c r="Z55" s="642"/>
      <c r="AA55" s="642"/>
      <c r="AB55" s="642"/>
      <c r="AC55" s="642"/>
      <c r="AD55" s="642"/>
      <c r="AE55" s="642"/>
      <c r="AF55" s="642"/>
      <c r="AG55" s="642"/>
      <c r="AH55" s="642"/>
      <c r="AI55" s="642"/>
      <c r="AJ55" s="642"/>
      <c r="AK55" s="642"/>
      <c r="AL55" s="642"/>
      <c r="AM55" s="642"/>
      <c r="AN55" s="642"/>
      <c r="AO55" s="642"/>
      <c r="AP55" s="642"/>
      <c r="AQ55" s="642"/>
      <c r="AR55" s="642"/>
      <c r="AS55" s="642"/>
      <c r="AT55" s="642"/>
      <c r="AU55" s="642"/>
      <c r="AV55" s="642"/>
      <c r="AW55" s="449"/>
      <c r="AX55" s="449"/>
      <c r="AY55" s="449"/>
      <c r="AZ55" s="449"/>
      <c r="BA55" s="449"/>
      <c r="BB55" s="449"/>
      <c r="BC55" s="449"/>
      <c r="BD55" s="449"/>
      <c r="BE55" s="449"/>
      <c r="BF55" s="449"/>
      <c r="BG55" s="449"/>
      <c r="BH55" s="449"/>
      <c r="BI55" s="449"/>
      <c r="BJ55" s="449"/>
      <c r="BK55" s="449"/>
      <c r="BL55" s="449"/>
      <c r="BM55" s="449"/>
      <c r="BN55" s="449"/>
      <c r="BO55" s="449"/>
      <c r="BP55" s="449"/>
      <c r="BQ55" s="449"/>
      <c r="BR55" s="449"/>
      <c r="BS55" s="449"/>
      <c r="BT55" s="449"/>
      <c r="BU55" s="449"/>
      <c r="BV55" s="449"/>
      <c r="BW55" s="449"/>
      <c r="BX55" s="449"/>
      <c r="BY55" s="449"/>
      <c r="BZ55" s="449"/>
      <c r="CA55" s="449"/>
      <c r="CB55" s="449"/>
      <c r="CC55" s="449"/>
      <c r="CD55" s="449"/>
      <c r="CE55" s="449"/>
      <c r="CF55" s="449"/>
      <c r="CG55" s="449"/>
      <c r="CH55" s="449"/>
      <c r="CI55" s="449"/>
      <c r="CJ55" s="449"/>
      <c r="CK55" s="449"/>
      <c r="CL55" s="449"/>
      <c r="CM55" s="449"/>
      <c r="CN55" s="449"/>
      <c r="CO55" s="449"/>
      <c r="CP55" s="449"/>
      <c r="CQ55" s="449"/>
      <c r="CR55" s="449"/>
      <c r="CS55" s="655"/>
      <c r="CT55" s="655"/>
      <c r="CU55" s="72"/>
      <c r="CX55" s="575"/>
      <c r="CY55" s="575"/>
      <c r="CZ55" s="575"/>
      <c r="DA55" s="575"/>
      <c r="DB55" s="575"/>
      <c r="DC55" s="575"/>
      <c r="DD55" s="575"/>
      <c r="DE55" s="575"/>
      <c r="DF55" s="575"/>
      <c r="DG55" s="575"/>
    </row>
    <row r="56" spans="1:111" ht="7.5" customHeight="1">
      <c r="A56" s="72"/>
      <c r="B56" s="72"/>
      <c r="C56" s="642" t="s">
        <v>142</v>
      </c>
      <c r="D56" s="642"/>
      <c r="E56" s="642"/>
      <c r="F56" s="642"/>
      <c r="G56" s="642"/>
      <c r="H56" s="642"/>
      <c r="I56" s="642"/>
      <c r="J56" s="642"/>
      <c r="K56" s="642"/>
      <c r="L56" s="642"/>
      <c r="M56" s="642"/>
      <c r="N56" s="642"/>
      <c r="O56" s="642"/>
      <c r="P56" s="642"/>
      <c r="Q56" s="642"/>
      <c r="R56" s="642"/>
      <c r="S56" s="642"/>
      <c r="T56" s="642"/>
      <c r="U56" s="642"/>
      <c r="V56" s="642"/>
      <c r="W56" s="642"/>
      <c r="X56" s="642"/>
      <c r="Y56" s="642"/>
      <c r="Z56" s="642"/>
      <c r="AA56" s="642"/>
      <c r="AB56" s="642"/>
      <c r="AC56" s="642"/>
      <c r="AD56" s="642"/>
      <c r="AE56" s="642"/>
      <c r="AF56" s="642"/>
      <c r="AG56" s="642"/>
      <c r="AH56" s="642"/>
      <c r="AI56" s="642"/>
      <c r="AJ56" s="642"/>
      <c r="AK56" s="642"/>
      <c r="AL56" s="642"/>
      <c r="AM56" s="642"/>
      <c r="AN56" s="642"/>
      <c r="AO56" s="642"/>
      <c r="AP56" s="642"/>
      <c r="AQ56" s="642"/>
      <c r="AR56" s="642"/>
      <c r="AS56" s="642"/>
      <c r="AT56" s="642"/>
      <c r="AU56" s="642"/>
      <c r="AV56" s="642"/>
      <c r="AW56" s="449" t="s">
        <v>143</v>
      </c>
      <c r="AX56" s="449"/>
      <c r="AY56" s="449"/>
      <c r="AZ56" s="449"/>
      <c r="BA56" s="449"/>
      <c r="BB56" s="449"/>
      <c r="BC56" s="449"/>
      <c r="BD56" s="449"/>
      <c r="BE56" s="449"/>
      <c r="BF56" s="449"/>
      <c r="BG56" s="449"/>
      <c r="BH56" s="449"/>
      <c r="BI56" s="449"/>
      <c r="BJ56" s="449"/>
      <c r="BK56" s="449"/>
      <c r="BL56" s="449"/>
      <c r="BM56" s="449"/>
      <c r="BN56" s="449"/>
      <c r="BO56" s="449"/>
      <c r="BP56" s="449"/>
      <c r="BQ56" s="449"/>
      <c r="BR56" s="449"/>
      <c r="BS56" s="449"/>
      <c r="BT56" s="449"/>
      <c r="BU56" s="449"/>
      <c r="BV56" s="449"/>
      <c r="BW56" s="449"/>
      <c r="BX56" s="449"/>
      <c r="BY56" s="449"/>
      <c r="BZ56" s="449"/>
      <c r="CA56" s="449"/>
      <c r="CB56" s="449"/>
      <c r="CC56" s="449"/>
      <c r="CD56" s="449"/>
      <c r="CE56" s="449"/>
      <c r="CF56" s="449"/>
      <c r="CG56" s="449"/>
      <c r="CH56" s="449"/>
      <c r="CI56" s="449"/>
      <c r="CJ56" s="449"/>
      <c r="CK56" s="449"/>
      <c r="CL56" s="449"/>
      <c r="CM56" s="449"/>
      <c r="CN56" s="449"/>
      <c r="CO56" s="449"/>
      <c r="CP56" s="449"/>
      <c r="CQ56" s="471" t="s">
        <v>144</v>
      </c>
      <c r="CR56" s="471"/>
      <c r="CS56" s="86"/>
      <c r="CT56" s="86"/>
      <c r="CU56" s="72"/>
      <c r="CX56" s="575"/>
      <c r="CY56" s="575"/>
      <c r="CZ56" s="575"/>
      <c r="DA56" s="575"/>
      <c r="DB56" s="575"/>
      <c r="DC56" s="575"/>
      <c r="DD56" s="575"/>
      <c r="DE56" s="575"/>
      <c r="DF56" s="575"/>
      <c r="DG56" s="575"/>
    </row>
    <row r="57" spans="1:111" ht="7.5" customHeight="1">
      <c r="A57" s="72"/>
      <c r="B57" s="72"/>
      <c r="C57" s="642"/>
      <c r="D57" s="642"/>
      <c r="E57" s="642"/>
      <c r="F57" s="642"/>
      <c r="G57" s="642"/>
      <c r="H57" s="642"/>
      <c r="I57" s="642"/>
      <c r="J57" s="642"/>
      <c r="K57" s="642"/>
      <c r="L57" s="642"/>
      <c r="M57" s="642"/>
      <c r="N57" s="642"/>
      <c r="O57" s="642"/>
      <c r="P57" s="642"/>
      <c r="Q57" s="642"/>
      <c r="R57" s="642"/>
      <c r="S57" s="642"/>
      <c r="T57" s="642"/>
      <c r="U57" s="642"/>
      <c r="V57" s="642"/>
      <c r="W57" s="642"/>
      <c r="X57" s="642"/>
      <c r="Y57" s="642"/>
      <c r="Z57" s="642"/>
      <c r="AA57" s="642"/>
      <c r="AB57" s="642"/>
      <c r="AC57" s="642"/>
      <c r="AD57" s="642"/>
      <c r="AE57" s="642"/>
      <c r="AF57" s="642"/>
      <c r="AG57" s="642"/>
      <c r="AH57" s="642"/>
      <c r="AI57" s="642"/>
      <c r="AJ57" s="642"/>
      <c r="AK57" s="642"/>
      <c r="AL57" s="642"/>
      <c r="AM57" s="642"/>
      <c r="AN57" s="642"/>
      <c r="AO57" s="642"/>
      <c r="AP57" s="642"/>
      <c r="AQ57" s="642"/>
      <c r="AR57" s="642"/>
      <c r="AS57" s="642"/>
      <c r="AT57" s="642"/>
      <c r="AU57" s="642"/>
      <c r="AV57" s="642"/>
      <c r="AW57" s="449"/>
      <c r="AX57" s="449"/>
      <c r="AY57" s="449"/>
      <c r="AZ57" s="449"/>
      <c r="BA57" s="449"/>
      <c r="BB57" s="449"/>
      <c r="BC57" s="449"/>
      <c r="BD57" s="449"/>
      <c r="BE57" s="449"/>
      <c r="BF57" s="449"/>
      <c r="BG57" s="449"/>
      <c r="BH57" s="449"/>
      <c r="BI57" s="449"/>
      <c r="BJ57" s="449"/>
      <c r="BK57" s="449"/>
      <c r="BL57" s="449"/>
      <c r="BM57" s="449"/>
      <c r="BN57" s="449"/>
      <c r="BO57" s="449"/>
      <c r="BP57" s="449"/>
      <c r="BQ57" s="449"/>
      <c r="BR57" s="449"/>
      <c r="BS57" s="449"/>
      <c r="BT57" s="449"/>
      <c r="BU57" s="449"/>
      <c r="BV57" s="449"/>
      <c r="BW57" s="449"/>
      <c r="BX57" s="449"/>
      <c r="BY57" s="449"/>
      <c r="BZ57" s="449"/>
      <c r="CA57" s="449"/>
      <c r="CB57" s="449"/>
      <c r="CC57" s="449"/>
      <c r="CD57" s="449"/>
      <c r="CE57" s="449"/>
      <c r="CF57" s="449"/>
      <c r="CG57" s="449"/>
      <c r="CH57" s="449"/>
      <c r="CI57" s="449"/>
      <c r="CJ57" s="449"/>
      <c r="CK57" s="449"/>
      <c r="CL57" s="449"/>
      <c r="CM57" s="449"/>
      <c r="CN57" s="449"/>
      <c r="CO57" s="449"/>
      <c r="CP57" s="449"/>
      <c r="CQ57" s="471"/>
      <c r="CR57" s="471"/>
      <c r="CS57" s="86"/>
      <c r="CT57" s="86"/>
      <c r="CU57" s="72"/>
      <c r="CX57" s="575"/>
      <c r="CY57" s="575"/>
      <c r="CZ57" s="575"/>
      <c r="DA57" s="575"/>
      <c r="DB57" s="575"/>
      <c r="DC57" s="575"/>
      <c r="DD57" s="575"/>
      <c r="DE57" s="575"/>
      <c r="DF57" s="575"/>
      <c r="DG57" s="575"/>
    </row>
    <row r="58" spans="1:111" ht="7.5" customHeight="1">
      <c r="A58" s="72"/>
      <c r="B58" s="72"/>
      <c r="C58" s="642" t="s">
        <v>145</v>
      </c>
      <c r="D58" s="642"/>
      <c r="E58" s="642"/>
      <c r="F58" s="642"/>
      <c r="G58" s="642"/>
      <c r="H58" s="642"/>
      <c r="I58" s="642"/>
      <c r="J58" s="642"/>
      <c r="K58" s="642"/>
      <c r="L58" s="642"/>
      <c r="M58" s="642"/>
      <c r="N58" s="642"/>
      <c r="O58" s="642"/>
      <c r="P58" s="642"/>
      <c r="Q58" s="642"/>
      <c r="R58" s="642"/>
      <c r="S58" s="642"/>
      <c r="T58" s="642"/>
      <c r="U58" s="642"/>
      <c r="V58" s="642"/>
      <c r="W58" s="642"/>
      <c r="X58" s="642"/>
      <c r="Y58" s="642"/>
      <c r="Z58" s="642"/>
      <c r="AA58" s="642"/>
      <c r="AB58" s="642"/>
      <c r="AC58" s="642"/>
      <c r="AD58" s="642"/>
      <c r="AE58" s="642"/>
      <c r="AF58" s="642"/>
      <c r="AG58" s="642"/>
      <c r="AH58" s="642"/>
      <c r="AI58" s="642"/>
      <c r="AJ58" s="642"/>
      <c r="AK58" s="642"/>
      <c r="AL58" s="642"/>
      <c r="AM58" s="642"/>
      <c r="AN58" s="642"/>
      <c r="AO58" s="642"/>
      <c r="AP58" s="642"/>
      <c r="AQ58" s="642"/>
      <c r="AR58" s="642"/>
      <c r="AS58" s="642"/>
      <c r="AT58" s="642"/>
      <c r="AU58" s="642"/>
      <c r="AV58" s="642"/>
      <c r="AW58" s="449" t="s">
        <v>146</v>
      </c>
      <c r="AX58" s="449"/>
      <c r="AY58" s="449"/>
      <c r="AZ58" s="449"/>
      <c r="BA58" s="449"/>
      <c r="BB58" s="449"/>
      <c r="BC58" s="449"/>
      <c r="BD58" s="449"/>
      <c r="BE58" s="449"/>
      <c r="BF58" s="449"/>
      <c r="BG58" s="449"/>
      <c r="BH58" s="449"/>
      <c r="BI58" s="449"/>
      <c r="BJ58" s="449"/>
      <c r="BK58" s="449"/>
      <c r="BL58" s="449"/>
      <c r="BM58" s="449"/>
      <c r="BN58" s="449"/>
      <c r="BO58" s="449"/>
      <c r="BP58" s="449"/>
      <c r="BQ58" s="449"/>
      <c r="BR58" s="449"/>
      <c r="BS58" s="449"/>
      <c r="BT58" s="449"/>
      <c r="BU58" s="449"/>
      <c r="BV58" s="449"/>
      <c r="BW58" s="449"/>
      <c r="BX58" s="449"/>
      <c r="BY58" s="449"/>
      <c r="BZ58" s="449"/>
      <c r="CA58" s="449"/>
      <c r="CB58" s="449"/>
      <c r="CC58" s="449"/>
      <c r="CD58" s="449"/>
      <c r="CE58" s="449"/>
      <c r="CF58" s="449"/>
      <c r="CG58" s="449"/>
      <c r="CH58" s="449"/>
      <c r="CI58" s="449"/>
      <c r="CJ58" s="449"/>
      <c r="CK58" s="449"/>
      <c r="CL58" s="449"/>
      <c r="CM58" s="449"/>
      <c r="CN58" s="449"/>
      <c r="CO58" s="449"/>
      <c r="CP58" s="449"/>
      <c r="CQ58" s="471" t="s">
        <v>144</v>
      </c>
      <c r="CR58" s="471"/>
      <c r="CS58" s="86"/>
      <c r="CT58" s="86"/>
      <c r="CU58" s="72"/>
      <c r="CX58" s="575"/>
      <c r="CY58" s="575"/>
      <c r="CZ58" s="575"/>
      <c r="DA58" s="575"/>
      <c r="DB58" s="575"/>
      <c r="DC58" s="575"/>
      <c r="DD58" s="575"/>
      <c r="DE58" s="575"/>
      <c r="DF58" s="575"/>
      <c r="DG58" s="575"/>
    </row>
    <row r="59" spans="1:111" ht="7.5" customHeight="1">
      <c r="A59" s="72"/>
      <c r="B59" s="72"/>
      <c r="C59" s="642"/>
      <c r="D59" s="642"/>
      <c r="E59" s="642"/>
      <c r="F59" s="642"/>
      <c r="G59" s="642"/>
      <c r="H59" s="642"/>
      <c r="I59" s="642"/>
      <c r="J59" s="642"/>
      <c r="K59" s="642"/>
      <c r="L59" s="642"/>
      <c r="M59" s="642"/>
      <c r="N59" s="642"/>
      <c r="O59" s="642"/>
      <c r="P59" s="642"/>
      <c r="Q59" s="642"/>
      <c r="R59" s="642"/>
      <c r="S59" s="642"/>
      <c r="T59" s="642"/>
      <c r="U59" s="642"/>
      <c r="V59" s="642"/>
      <c r="W59" s="642"/>
      <c r="X59" s="642"/>
      <c r="Y59" s="642"/>
      <c r="Z59" s="642"/>
      <c r="AA59" s="642"/>
      <c r="AB59" s="642"/>
      <c r="AC59" s="642"/>
      <c r="AD59" s="642"/>
      <c r="AE59" s="642"/>
      <c r="AF59" s="642"/>
      <c r="AG59" s="642"/>
      <c r="AH59" s="642"/>
      <c r="AI59" s="642"/>
      <c r="AJ59" s="642"/>
      <c r="AK59" s="642"/>
      <c r="AL59" s="642"/>
      <c r="AM59" s="642"/>
      <c r="AN59" s="642"/>
      <c r="AO59" s="642"/>
      <c r="AP59" s="642"/>
      <c r="AQ59" s="642"/>
      <c r="AR59" s="642"/>
      <c r="AS59" s="642"/>
      <c r="AT59" s="642"/>
      <c r="AU59" s="642"/>
      <c r="AV59" s="642"/>
      <c r="AW59" s="449"/>
      <c r="AX59" s="449"/>
      <c r="AY59" s="449"/>
      <c r="AZ59" s="449"/>
      <c r="BA59" s="449"/>
      <c r="BB59" s="449"/>
      <c r="BC59" s="449"/>
      <c r="BD59" s="449"/>
      <c r="BE59" s="449"/>
      <c r="BF59" s="449"/>
      <c r="BG59" s="449"/>
      <c r="BH59" s="449"/>
      <c r="BI59" s="449"/>
      <c r="BJ59" s="449"/>
      <c r="BK59" s="449"/>
      <c r="BL59" s="449"/>
      <c r="BM59" s="449"/>
      <c r="BN59" s="449"/>
      <c r="BO59" s="449"/>
      <c r="BP59" s="449"/>
      <c r="BQ59" s="449"/>
      <c r="BR59" s="449"/>
      <c r="BS59" s="449"/>
      <c r="BT59" s="449"/>
      <c r="BU59" s="449"/>
      <c r="BV59" s="449"/>
      <c r="BW59" s="449"/>
      <c r="BX59" s="449"/>
      <c r="BY59" s="449"/>
      <c r="BZ59" s="449"/>
      <c r="CA59" s="449"/>
      <c r="CB59" s="449"/>
      <c r="CC59" s="449"/>
      <c r="CD59" s="449"/>
      <c r="CE59" s="449"/>
      <c r="CF59" s="449"/>
      <c r="CG59" s="449"/>
      <c r="CH59" s="449"/>
      <c r="CI59" s="449"/>
      <c r="CJ59" s="449"/>
      <c r="CK59" s="449"/>
      <c r="CL59" s="449"/>
      <c r="CM59" s="449"/>
      <c r="CN59" s="449"/>
      <c r="CO59" s="449"/>
      <c r="CP59" s="449"/>
      <c r="CQ59" s="471"/>
      <c r="CR59" s="471"/>
      <c r="CS59" s="86"/>
      <c r="CT59" s="86"/>
      <c r="CU59" s="72"/>
      <c r="CX59" s="575"/>
      <c r="CY59" s="575"/>
      <c r="CZ59" s="575"/>
      <c r="DA59" s="575"/>
      <c r="DB59" s="575"/>
      <c r="DC59" s="575"/>
      <c r="DD59" s="575"/>
      <c r="DE59" s="575"/>
      <c r="DF59" s="575"/>
      <c r="DG59" s="575"/>
    </row>
    <row r="60" spans="1:111" ht="7.5" customHeight="1">
      <c r="A60" s="72"/>
      <c r="B60" s="72"/>
      <c r="C60" s="642" t="s">
        <v>147</v>
      </c>
      <c r="D60" s="642"/>
      <c r="E60" s="642"/>
      <c r="F60" s="642"/>
      <c r="G60" s="642"/>
      <c r="H60" s="642"/>
      <c r="I60" s="642"/>
      <c r="J60" s="642"/>
      <c r="K60" s="642"/>
      <c r="L60" s="642"/>
      <c r="M60" s="642"/>
      <c r="N60" s="642"/>
      <c r="O60" s="642"/>
      <c r="P60" s="642"/>
      <c r="Q60" s="642"/>
      <c r="R60" s="642"/>
      <c r="S60" s="642"/>
      <c r="T60" s="642"/>
      <c r="U60" s="642"/>
      <c r="V60" s="642"/>
      <c r="W60" s="642"/>
      <c r="X60" s="642"/>
      <c r="Y60" s="642"/>
      <c r="Z60" s="642"/>
      <c r="AA60" s="642"/>
      <c r="AB60" s="642"/>
      <c r="AC60" s="642"/>
      <c r="AD60" s="642"/>
      <c r="AE60" s="642"/>
      <c r="AF60" s="642"/>
      <c r="AG60" s="642"/>
      <c r="AH60" s="642"/>
      <c r="AI60" s="642"/>
      <c r="AJ60" s="642"/>
      <c r="AK60" s="642"/>
      <c r="AL60" s="642"/>
      <c r="AM60" s="642"/>
      <c r="AN60" s="642"/>
      <c r="AO60" s="642"/>
      <c r="AP60" s="642"/>
      <c r="AQ60" s="642"/>
      <c r="AR60" s="642"/>
      <c r="AS60" s="642"/>
      <c r="AT60" s="642"/>
      <c r="AU60" s="642"/>
      <c r="AV60" s="642"/>
      <c r="AW60" s="449" t="s">
        <v>148</v>
      </c>
      <c r="AX60" s="449"/>
      <c r="AY60" s="449"/>
      <c r="AZ60" s="449"/>
      <c r="BA60" s="449"/>
      <c r="BB60" s="449"/>
      <c r="BC60" s="449"/>
      <c r="BD60" s="449"/>
      <c r="BE60" s="449"/>
      <c r="BF60" s="449"/>
      <c r="BG60" s="449"/>
      <c r="BH60" s="449"/>
      <c r="BI60" s="449"/>
      <c r="BJ60" s="449"/>
      <c r="BK60" s="449"/>
      <c r="BL60" s="449"/>
      <c r="BM60" s="449"/>
      <c r="BN60" s="449"/>
      <c r="BO60" s="449"/>
      <c r="BP60" s="449"/>
      <c r="BQ60" s="449"/>
      <c r="BR60" s="449"/>
      <c r="BS60" s="449"/>
      <c r="BT60" s="449"/>
      <c r="BU60" s="449"/>
      <c r="BV60" s="449"/>
      <c r="BW60" s="449"/>
      <c r="BX60" s="449"/>
      <c r="BY60" s="449"/>
      <c r="BZ60" s="449"/>
      <c r="CA60" s="449"/>
      <c r="CB60" s="449"/>
      <c r="CC60" s="449"/>
      <c r="CD60" s="449"/>
      <c r="CE60" s="449"/>
      <c r="CF60" s="449"/>
      <c r="CG60" s="449"/>
      <c r="CH60" s="449"/>
      <c r="CI60" s="449"/>
      <c r="CJ60" s="449"/>
      <c r="CK60" s="449"/>
      <c r="CL60" s="449"/>
      <c r="CM60" s="449"/>
      <c r="CN60" s="449"/>
      <c r="CO60" s="449"/>
      <c r="CP60" s="449"/>
      <c r="CQ60" s="471" t="s">
        <v>144</v>
      </c>
      <c r="CR60" s="471"/>
      <c r="CS60" s="86"/>
      <c r="CT60" s="86"/>
      <c r="CU60" s="72"/>
      <c r="CX60" s="575"/>
      <c r="CY60" s="575"/>
      <c r="CZ60" s="575"/>
      <c r="DA60" s="575"/>
      <c r="DB60" s="575"/>
      <c r="DC60" s="575"/>
      <c r="DD60" s="575"/>
      <c r="DE60" s="575"/>
      <c r="DF60" s="575"/>
      <c r="DG60" s="575"/>
    </row>
    <row r="61" spans="1:111" ht="7.5" customHeight="1">
      <c r="A61" s="72"/>
      <c r="B61" s="72"/>
      <c r="C61" s="642"/>
      <c r="D61" s="642"/>
      <c r="E61" s="642"/>
      <c r="F61" s="642"/>
      <c r="G61" s="642"/>
      <c r="H61" s="642"/>
      <c r="I61" s="642"/>
      <c r="J61" s="642"/>
      <c r="K61" s="642"/>
      <c r="L61" s="642"/>
      <c r="M61" s="642"/>
      <c r="N61" s="642"/>
      <c r="O61" s="642"/>
      <c r="P61" s="642"/>
      <c r="Q61" s="642"/>
      <c r="R61" s="642"/>
      <c r="S61" s="642"/>
      <c r="T61" s="642"/>
      <c r="U61" s="642"/>
      <c r="V61" s="642"/>
      <c r="W61" s="642"/>
      <c r="X61" s="642"/>
      <c r="Y61" s="642"/>
      <c r="Z61" s="642"/>
      <c r="AA61" s="642"/>
      <c r="AB61" s="642"/>
      <c r="AC61" s="642"/>
      <c r="AD61" s="642"/>
      <c r="AE61" s="642"/>
      <c r="AF61" s="642"/>
      <c r="AG61" s="642"/>
      <c r="AH61" s="642"/>
      <c r="AI61" s="642"/>
      <c r="AJ61" s="642"/>
      <c r="AK61" s="642"/>
      <c r="AL61" s="642"/>
      <c r="AM61" s="642"/>
      <c r="AN61" s="642"/>
      <c r="AO61" s="642"/>
      <c r="AP61" s="642"/>
      <c r="AQ61" s="642"/>
      <c r="AR61" s="642"/>
      <c r="AS61" s="642"/>
      <c r="AT61" s="642"/>
      <c r="AU61" s="642"/>
      <c r="AV61" s="642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49"/>
      <c r="BH61" s="449"/>
      <c r="BI61" s="449"/>
      <c r="BJ61" s="449"/>
      <c r="BK61" s="449"/>
      <c r="BL61" s="449"/>
      <c r="BM61" s="449"/>
      <c r="BN61" s="449"/>
      <c r="BO61" s="449"/>
      <c r="BP61" s="449"/>
      <c r="BQ61" s="449"/>
      <c r="BR61" s="449"/>
      <c r="BS61" s="449"/>
      <c r="BT61" s="449"/>
      <c r="BU61" s="449"/>
      <c r="BV61" s="449"/>
      <c r="BW61" s="449"/>
      <c r="BX61" s="449"/>
      <c r="BY61" s="449"/>
      <c r="BZ61" s="449"/>
      <c r="CA61" s="449"/>
      <c r="CB61" s="449"/>
      <c r="CC61" s="449"/>
      <c r="CD61" s="449"/>
      <c r="CE61" s="449"/>
      <c r="CF61" s="449"/>
      <c r="CG61" s="449"/>
      <c r="CH61" s="449"/>
      <c r="CI61" s="449"/>
      <c r="CJ61" s="449"/>
      <c r="CK61" s="449"/>
      <c r="CL61" s="449"/>
      <c r="CM61" s="449"/>
      <c r="CN61" s="449"/>
      <c r="CO61" s="449"/>
      <c r="CP61" s="449"/>
      <c r="CQ61" s="471"/>
      <c r="CR61" s="471"/>
      <c r="CS61" s="86"/>
      <c r="CT61" s="86"/>
      <c r="CU61" s="72"/>
      <c r="CX61" s="575"/>
      <c r="CY61" s="575"/>
      <c r="CZ61" s="575"/>
      <c r="DA61" s="575"/>
      <c r="DB61" s="575"/>
      <c r="DC61" s="575"/>
      <c r="DD61" s="575"/>
      <c r="DE61" s="575"/>
      <c r="DF61" s="575"/>
      <c r="DG61" s="575"/>
    </row>
    <row r="62" spans="1:111" ht="7.5" customHeight="1">
      <c r="A62" s="72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2"/>
      <c r="CX62" s="575"/>
      <c r="CY62" s="575"/>
      <c r="CZ62" s="575"/>
      <c r="DA62" s="575"/>
      <c r="DB62" s="575"/>
      <c r="DC62" s="575"/>
      <c r="DD62" s="575"/>
      <c r="DE62" s="575"/>
      <c r="DF62" s="575"/>
      <c r="DG62" s="575"/>
    </row>
    <row r="63" spans="1:111" ht="7.5" customHeight="1">
      <c r="A63" s="72"/>
      <c r="B63" s="72"/>
      <c r="C63" s="652" t="s">
        <v>149</v>
      </c>
      <c r="D63" s="652"/>
      <c r="E63" s="652"/>
      <c r="F63" s="652"/>
      <c r="G63" s="652"/>
      <c r="H63" s="652"/>
      <c r="I63" s="652"/>
      <c r="J63" s="652"/>
      <c r="K63" s="652"/>
      <c r="L63" s="652"/>
      <c r="M63" s="652"/>
      <c r="N63" s="652"/>
      <c r="O63" s="652"/>
      <c r="P63" s="652"/>
      <c r="Q63" s="652"/>
      <c r="R63" s="652"/>
      <c r="S63" s="652"/>
      <c r="T63" s="652"/>
      <c r="U63" s="652"/>
      <c r="V63" s="652"/>
      <c r="W63" s="652"/>
      <c r="X63" s="652"/>
      <c r="Y63" s="652"/>
      <c r="Z63" s="652"/>
      <c r="AA63" s="652"/>
      <c r="AB63" s="652"/>
      <c r="AC63" s="652"/>
      <c r="AD63" s="652"/>
      <c r="AE63" s="652"/>
      <c r="AF63" s="652"/>
      <c r="AG63" s="652"/>
      <c r="AH63" s="652"/>
      <c r="AI63" s="652"/>
      <c r="AJ63" s="652"/>
      <c r="AK63" s="652"/>
      <c r="AL63" s="652"/>
      <c r="AM63" s="652"/>
      <c r="AN63" s="652"/>
      <c r="AO63" s="652"/>
      <c r="AP63" s="652"/>
      <c r="AQ63" s="652"/>
      <c r="AR63" s="652"/>
      <c r="AS63" s="652"/>
      <c r="AT63" s="652"/>
      <c r="AU63" s="652"/>
      <c r="AV63" s="652"/>
      <c r="AW63" s="652"/>
      <c r="AX63" s="652"/>
      <c r="AY63" s="652"/>
      <c r="AZ63" s="652"/>
      <c r="BA63" s="652"/>
      <c r="BB63" s="652"/>
      <c r="BC63" s="652"/>
      <c r="BD63" s="652"/>
      <c r="BE63" s="653" t="s">
        <v>150</v>
      </c>
      <c r="BF63" s="653"/>
      <c r="BG63" s="653"/>
      <c r="BH63" s="653"/>
      <c r="BI63" s="653"/>
      <c r="BJ63" s="653"/>
      <c r="BK63" s="653"/>
      <c r="BL63" s="653"/>
      <c r="BM63" s="653"/>
      <c r="BN63" s="653"/>
      <c r="BO63" s="653"/>
      <c r="BP63" s="653"/>
      <c r="BQ63" s="653"/>
      <c r="BR63" s="653"/>
      <c r="BS63" s="653"/>
      <c r="BT63" s="653"/>
      <c r="BU63" s="653"/>
      <c r="BV63" s="653"/>
      <c r="BW63" s="653"/>
      <c r="BX63" s="653"/>
      <c r="BY63" s="653"/>
      <c r="BZ63" s="653"/>
      <c r="CA63" s="653"/>
      <c r="CB63" s="653"/>
      <c r="CC63" s="653"/>
      <c r="CD63" s="653"/>
      <c r="CE63" s="653"/>
      <c r="CF63" s="653"/>
      <c r="CG63" s="653"/>
      <c r="CH63" s="653"/>
      <c r="CI63" s="653"/>
      <c r="CJ63" s="653"/>
      <c r="CK63" s="653"/>
      <c r="CL63" s="653"/>
      <c r="CM63" s="653"/>
      <c r="CN63" s="653"/>
      <c r="CO63" s="653"/>
      <c r="CP63" s="653"/>
      <c r="CQ63" s="653"/>
      <c r="CR63" s="653"/>
      <c r="CS63" s="653"/>
      <c r="CT63" s="653"/>
      <c r="CU63" s="72"/>
      <c r="CX63" s="575"/>
      <c r="CY63" s="575"/>
      <c r="CZ63" s="575"/>
      <c r="DA63" s="575"/>
      <c r="DB63" s="575"/>
      <c r="DC63" s="575"/>
      <c r="DD63" s="575"/>
      <c r="DE63" s="575"/>
      <c r="DF63" s="575"/>
      <c r="DG63" s="575"/>
    </row>
    <row r="64" spans="1:111" ht="7.5" customHeight="1">
      <c r="A64" s="72"/>
      <c r="B64" s="72"/>
      <c r="C64" s="652"/>
      <c r="D64" s="652"/>
      <c r="E64" s="652"/>
      <c r="F64" s="652"/>
      <c r="G64" s="652"/>
      <c r="H64" s="652"/>
      <c r="I64" s="652"/>
      <c r="J64" s="652"/>
      <c r="K64" s="652"/>
      <c r="L64" s="652"/>
      <c r="M64" s="652"/>
      <c r="N64" s="652"/>
      <c r="O64" s="652"/>
      <c r="P64" s="652"/>
      <c r="Q64" s="652"/>
      <c r="R64" s="652"/>
      <c r="S64" s="652"/>
      <c r="T64" s="652"/>
      <c r="U64" s="652"/>
      <c r="V64" s="652"/>
      <c r="W64" s="652"/>
      <c r="X64" s="652"/>
      <c r="Y64" s="652"/>
      <c r="Z64" s="652"/>
      <c r="AA64" s="652"/>
      <c r="AB64" s="652"/>
      <c r="AC64" s="652"/>
      <c r="AD64" s="652"/>
      <c r="AE64" s="652"/>
      <c r="AF64" s="652"/>
      <c r="AG64" s="652"/>
      <c r="AH64" s="652"/>
      <c r="AI64" s="652"/>
      <c r="AJ64" s="652"/>
      <c r="AK64" s="652"/>
      <c r="AL64" s="652"/>
      <c r="AM64" s="652"/>
      <c r="AN64" s="652"/>
      <c r="AO64" s="652"/>
      <c r="AP64" s="652"/>
      <c r="AQ64" s="652"/>
      <c r="AR64" s="652"/>
      <c r="AS64" s="652"/>
      <c r="AT64" s="652"/>
      <c r="AU64" s="652"/>
      <c r="AV64" s="652"/>
      <c r="AW64" s="652"/>
      <c r="AX64" s="652"/>
      <c r="AY64" s="652"/>
      <c r="AZ64" s="652"/>
      <c r="BA64" s="652"/>
      <c r="BB64" s="652"/>
      <c r="BC64" s="652"/>
      <c r="BD64" s="652"/>
      <c r="BE64" s="653"/>
      <c r="BF64" s="653"/>
      <c r="BG64" s="653"/>
      <c r="BH64" s="653"/>
      <c r="BI64" s="653"/>
      <c r="BJ64" s="653"/>
      <c r="BK64" s="653"/>
      <c r="BL64" s="653"/>
      <c r="BM64" s="653"/>
      <c r="BN64" s="653"/>
      <c r="BO64" s="653"/>
      <c r="BP64" s="653"/>
      <c r="BQ64" s="653"/>
      <c r="BR64" s="653"/>
      <c r="BS64" s="653"/>
      <c r="BT64" s="653"/>
      <c r="BU64" s="653"/>
      <c r="BV64" s="653"/>
      <c r="BW64" s="653"/>
      <c r="BX64" s="653"/>
      <c r="BY64" s="653"/>
      <c r="BZ64" s="653"/>
      <c r="CA64" s="653"/>
      <c r="CB64" s="653"/>
      <c r="CC64" s="653"/>
      <c r="CD64" s="653"/>
      <c r="CE64" s="653"/>
      <c r="CF64" s="653"/>
      <c r="CG64" s="653"/>
      <c r="CH64" s="653"/>
      <c r="CI64" s="653"/>
      <c r="CJ64" s="653"/>
      <c r="CK64" s="653"/>
      <c r="CL64" s="653"/>
      <c r="CM64" s="653"/>
      <c r="CN64" s="653"/>
      <c r="CO64" s="653"/>
      <c r="CP64" s="653"/>
      <c r="CQ64" s="653"/>
      <c r="CR64" s="653"/>
      <c r="CS64" s="653"/>
      <c r="CT64" s="653"/>
      <c r="CU64" s="72"/>
      <c r="CX64" s="575"/>
      <c r="CY64" s="575"/>
      <c r="CZ64" s="575"/>
      <c r="DA64" s="575"/>
      <c r="DB64" s="575"/>
      <c r="DC64" s="575"/>
      <c r="DD64" s="575"/>
      <c r="DE64" s="575"/>
      <c r="DF64" s="575"/>
      <c r="DG64" s="575"/>
    </row>
    <row r="65" spans="1:111" ht="7.5" customHeight="1">
      <c r="A65" s="72"/>
      <c r="B65" s="72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2"/>
      <c r="CX65" s="575"/>
      <c r="CY65" s="575"/>
      <c r="CZ65" s="575"/>
      <c r="DA65" s="575"/>
      <c r="DB65" s="575"/>
      <c r="DC65" s="575"/>
      <c r="DD65" s="575"/>
      <c r="DE65" s="575"/>
      <c r="DF65" s="575"/>
      <c r="DG65" s="575"/>
    </row>
    <row r="67" spans="1:111" ht="7.5" customHeight="1">
      <c r="A67" s="654" t="s">
        <v>157</v>
      </c>
      <c r="B67" s="654"/>
      <c r="C67" s="654"/>
      <c r="D67" s="654"/>
      <c r="E67" s="654"/>
      <c r="F67" s="654"/>
      <c r="G67" s="654"/>
      <c r="H67" s="654"/>
      <c r="I67" s="654"/>
      <c r="J67" s="654"/>
      <c r="K67" s="654"/>
      <c r="L67" s="654"/>
      <c r="M67" s="654"/>
      <c r="N67" s="654"/>
      <c r="O67" s="654"/>
      <c r="P67" s="654"/>
      <c r="Q67" s="654"/>
      <c r="R67" s="654"/>
      <c r="S67" s="654"/>
      <c r="T67" s="654"/>
      <c r="U67" s="654"/>
      <c r="V67" s="654"/>
      <c r="W67" s="654"/>
      <c r="X67" s="654"/>
      <c r="Y67" s="654"/>
      <c r="Z67" s="654"/>
      <c r="AA67" s="654"/>
      <c r="AB67" s="654"/>
      <c r="AC67" s="654"/>
      <c r="AD67" s="654"/>
      <c r="AE67" s="654"/>
      <c r="AF67" s="654"/>
      <c r="AG67" s="654"/>
      <c r="AH67" s="654"/>
      <c r="AI67" s="654"/>
      <c r="AJ67" s="654"/>
      <c r="AK67" s="654"/>
      <c r="AL67" s="654"/>
      <c r="AM67" s="654"/>
      <c r="AN67" s="654"/>
      <c r="AO67" s="654"/>
      <c r="AP67" s="654"/>
      <c r="AQ67" s="654"/>
      <c r="AR67" s="654"/>
      <c r="AS67" s="654"/>
      <c r="AT67" s="654"/>
      <c r="AU67" s="654"/>
      <c r="AV67" s="654"/>
      <c r="AW67" s="654"/>
      <c r="AX67" s="654"/>
      <c r="AY67" s="654"/>
      <c r="AZ67" s="654"/>
      <c r="BA67" s="654"/>
      <c r="BB67" s="654"/>
      <c r="BC67" s="654"/>
      <c r="BD67" s="654"/>
      <c r="BE67" s="654"/>
      <c r="BF67" s="654"/>
      <c r="BG67" s="654"/>
      <c r="BH67" s="654"/>
      <c r="BI67" s="654"/>
      <c r="BJ67" s="654"/>
      <c r="BK67" s="654"/>
      <c r="BL67" s="654"/>
      <c r="BM67" s="654"/>
      <c r="BN67" s="654"/>
      <c r="BO67" s="654"/>
      <c r="BP67" s="654"/>
      <c r="BQ67" s="654"/>
      <c r="BR67" s="654"/>
      <c r="BS67" s="654"/>
      <c r="BT67" s="654"/>
      <c r="BU67" s="654"/>
      <c r="BV67" s="654"/>
      <c r="BW67" s="654"/>
      <c r="BX67" s="654"/>
      <c r="BY67" s="654"/>
      <c r="BZ67" s="654"/>
      <c r="CA67" s="654"/>
      <c r="CB67" s="654"/>
      <c r="CC67" s="654"/>
      <c r="CD67" s="654"/>
      <c r="CE67" s="654"/>
      <c r="CF67" s="654"/>
      <c r="CG67" s="654"/>
      <c r="CH67" s="654"/>
      <c r="CI67" s="654"/>
      <c r="CJ67" s="654"/>
      <c r="CK67" s="654"/>
      <c r="CL67" s="654"/>
      <c r="CM67" s="654"/>
      <c r="CN67" s="654"/>
      <c r="CO67" s="654"/>
      <c r="CP67" s="654"/>
      <c r="CQ67" s="654"/>
      <c r="CR67" s="654"/>
      <c r="CS67" s="654"/>
      <c r="CT67" s="654"/>
      <c r="CU67" s="654"/>
    </row>
    <row r="68" spans="1:111" ht="7.5" customHeight="1">
      <c r="A68" s="654"/>
      <c r="B68" s="654"/>
      <c r="C68" s="654"/>
      <c r="D68" s="654"/>
      <c r="E68" s="654"/>
      <c r="F68" s="654"/>
      <c r="G68" s="654"/>
      <c r="H68" s="654"/>
      <c r="I68" s="654"/>
      <c r="J68" s="654"/>
      <c r="K68" s="654"/>
      <c r="L68" s="654"/>
      <c r="M68" s="654"/>
      <c r="N68" s="654"/>
      <c r="O68" s="654"/>
      <c r="P68" s="654"/>
      <c r="Q68" s="654"/>
      <c r="R68" s="654"/>
      <c r="S68" s="654"/>
      <c r="T68" s="654"/>
      <c r="U68" s="654"/>
      <c r="V68" s="654"/>
      <c r="W68" s="654"/>
      <c r="X68" s="654"/>
      <c r="Y68" s="654"/>
      <c r="Z68" s="654"/>
      <c r="AA68" s="654"/>
      <c r="AB68" s="654"/>
      <c r="AC68" s="654"/>
      <c r="AD68" s="654"/>
      <c r="AE68" s="654"/>
      <c r="AF68" s="654"/>
      <c r="AG68" s="654"/>
      <c r="AH68" s="654"/>
      <c r="AI68" s="654"/>
      <c r="AJ68" s="654"/>
      <c r="AK68" s="654"/>
      <c r="AL68" s="654"/>
      <c r="AM68" s="654"/>
      <c r="AN68" s="654"/>
      <c r="AO68" s="654"/>
      <c r="AP68" s="654"/>
      <c r="AQ68" s="654"/>
      <c r="AR68" s="654"/>
      <c r="AS68" s="654"/>
      <c r="AT68" s="654"/>
      <c r="AU68" s="654"/>
      <c r="AV68" s="654"/>
      <c r="AW68" s="654"/>
      <c r="AX68" s="654"/>
      <c r="AY68" s="654"/>
      <c r="AZ68" s="654"/>
      <c r="BA68" s="654"/>
      <c r="BB68" s="654"/>
      <c r="BC68" s="654"/>
      <c r="BD68" s="654"/>
      <c r="BE68" s="654"/>
      <c r="BF68" s="654"/>
      <c r="BG68" s="654"/>
      <c r="BH68" s="654"/>
      <c r="BI68" s="654"/>
      <c r="BJ68" s="654"/>
      <c r="BK68" s="654"/>
      <c r="BL68" s="654"/>
      <c r="BM68" s="654"/>
      <c r="BN68" s="654"/>
      <c r="BO68" s="654"/>
      <c r="BP68" s="654"/>
      <c r="BQ68" s="654"/>
      <c r="BR68" s="654"/>
      <c r="BS68" s="654"/>
      <c r="BT68" s="654"/>
      <c r="BU68" s="654"/>
      <c r="BV68" s="654"/>
      <c r="BW68" s="654"/>
      <c r="BX68" s="654"/>
      <c r="BY68" s="654"/>
      <c r="BZ68" s="654"/>
      <c r="CA68" s="654"/>
      <c r="CB68" s="654"/>
      <c r="CC68" s="654"/>
      <c r="CD68" s="654"/>
      <c r="CE68" s="654"/>
      <c r="CF68" s="654"/>
      <c r="CG68" s="654"/>
      <c r="CH68" s="654"/>
      <c r="CI68" s="654"/>
      <c r="CJ68" s="654"/>
      <c r="CK68" s="654"/>
      <c r="CL68" s="654"/>
      <c r="CM68" s="654"/>
      <c r="CN68" s="654"/>
      <c r="CO68" s="654"/>
      <c r="CP68" s="654"/>
      <c r="CQ68" s="654"/>
      <c r="CR68" s="654"/>
      <c r="CS68" s="654"/>
      <c r="CT68" s="654"/>
      <c r="CU68" s="654"/>
    </row>
    <row r="69" spans="1:111" ht="7.5" customHeight="1">
      <c r="A69" s="654"/>
      <c r="B69" s="654"/>
      <c r="C69" s="654"/>
      <c r="D69" s="654"/>
      <c r="E69" s="654"/>
      <c r="F69" s="654"/>
      <c r="G69" s="654"/>
      <c r="H69" s="654"/>
      <c r="I69" s="654"/>
      <c r="J69" s="654"/>
      <c r="K69" s="654"/>
      <c r="L69" s="654"/>
      <c r="M69" s="654"/>
      <c r="N69" s="654"/>
      <c r="O69" s="654"/>
      <c r="P69" s="654"/>
      <c r="Q69" s="654"/>
      <c r="R69" s="654"/>
      <c r="S69" s="654"/>
      <c r="T69" s="654"/>
      <c r="U69" s="654"/>
      <c r="V69" s="654"/>
      <c r="W69" s="654"/>
      <c r="X69" s="654"/>
      <c r="Y69" s="654"/>
      <c r="Z69" s="654"/>
      <c r="AA69" s="654"/>
      <c r="AB69" s="654"/>
      <c r="AC69" s="654"/>
      <c r="AD69" s="654"/>
      <c r="AE69" s="654"/>
      <c r="AF69" s="654"/>
      <c r="AG69" s="654"/>
      <c r="AH69" s="654"/>
      <c r="AI69" s="654"/>
      <c r="AJ69" s="654"/>
      <c r="AK69" s="654"/>
      <c r="AL69" s="654"/>
      <c r="AM69" s="654"/>
      <c r="AN69" s="654"/>
      <c r="AO69" s="654"/>
      <c r="AP69" s="654"/>
      <c r="AQ69" s="654"/>
      <c r="AR69" s="654"/>
      <c r="AS69" s="654"/>
      <c r="AT69" s="654"/>
      <c r="AU69" s="654"/>
      <c r="AV69" s="654"/>
      <c r="AW69" s="654"/>
      <c r="AX69" s="654"/>
      <c r="AY69" s="654"/>
      <c r="AZ69" s="654"/>
      <c r="BA69" s="654"/>
      <c r="BB69" s="654"/>
      <c r="BC69" s="654"/>
      <c r="BD69" s="654"/>
      <c r="BE69" s="654"/>
      <c r="BF69" s="654"/>
      <c r="BG69" s="654"/>
      <c r="BH69" s="654"/>
      <c r="BI69" s="654"/>
      <c r="BJ69" s="654"/>
      <c r="BK69" s="654"/>
      <c r="BL69" s="654"/>
      <c r="BM69" s="654"/>
      <c r="BN69" s="654"/>
      <c r="BO69" s="654"/>
      <c r="BP69" s="654"/>
      <c r="BQ69" s="654"/>
      <c r="BR69" s="654"/>
      <c r="BS69" s="654"/>
      <c r="BT69" s="654"/>
      <c r="BU69" s="654"/>
      <c r="BV69" s="654"/>
      <c r="BW69" s="654"/>
      <c r="BX69" s="654"/>
      <c r="BY69" s="654"/>
      <c r="BZ69" s="654"/>
      <c r="CA69" s="654"/>
      <c r="CB69" s="654"/>
      <c r="CC69" s="654"/>
      <c r="CD69" s="654"/>
      <c r="CE69" s="654"/>
      <c r="CF69" s="654"/>
      <c r="CG69" s="654"/>
      <c r="CH69" s="654"/>
      <c r="CI69" s="654"/>
      <c r="CJ69" s="654"/>
      <c r="CK69" s="654"/>
      <c r="CL69" s="654"/>
      <c r="CM69" s="654"/>
      <c r="CN69" s="654"/>
      <c r="CO69" s="654"/>
      <c r="CP69" s="654"/>
      <c r="CQ69" s="654"/>
      <c r="CR69" s="654"/>
      <c r="CS69" s="654"/>
      <c r="CT69" s="654"/>
      <c r="CU69" s="654"/>
    </row>
    <row r="70" spans="1:111" ht="7.5" customHeight="1">
      <c r="A70" s="654"/>
      <c r="B70" s="654"/>
      <c r="C70" s="654"/>
      <c r="D70" s="654"/>
      <c r="E70" s="654"/>
      <c r="F70" s="654"/>
      <c r="G70" s="654"/>
      <c r="H70" s="654"/>
      <c r="I70" s="654"/>
      <c r="J70" s="654"/>
      <c r="K70" s="654"/>
      <c r="L70" s="654"/>
      <c r="M70" s="654"/>
      <c r="N70" s="654"/>
      <c r="O70" s="654"/>
      <c r="P70" s="654"/>
      <c r="Q70" s="654"/>
      <c r="R70" s="654"/>
      <c r="S70" s="654"/>
      <c r="T70" s="654"/>
      <c r="U70" s="654"/>
      <c r="V70" s="654"/>
      <c r="W70" s="654"/>
      <c r="X70" s="654"/>
      <c r="Y70" s="654"/>
      <c r="Z70" s="654"/>
      <c r="AA70" s="654"/>
      <c r="AB70" s="654"/>
      <c r="AC70" s="654"/>
      <c r="AD70" s="654"/>
      <c r="AE70" s="654"/>
      <c r="AF70" s="654"/>
      <c r="AG70" s="654"/>
      <c r="AH70" s="654"/>
      <c r="AI70" s="654"/>
      <c r="AJ70" s="654"/>
      <c r="AK70" s="654"/>
      <c r="AL70" s="654"/>
      <c r="AM70" s="654"/>
      <c r="AN70" s="654"/>
      <c r="AO70" s="654"/>
      <c r="AP70" s="654"/>
      <c r="AQ70" s="654"/>
      <c r="AR70" s="654"/>
      <c r="AS70" s="654"/>
      <c r="AT70" s="654"/>
      <c r="AU70" s="654"/>
      <c r="AV70" s="654"/>
      <c r="AW70" s="654"/>
      <c r="AX70" s="654"/>
      <c r="AY70" s="654"/>
      <c r="AZ70" s="654"/>
      <c r="BA70" s="654"/>
      <c r="BB70" s="654"/>
      <c r="BC70" s="654"/>
      <c r="BD70" s="654"/>
      <c r="BE70" s="654"/>
      <c r="BF70" s="654"/>
      <c r="BG70" s="654"/>
      <c r="BH70" s="654"/>
      <c r="BI70" s="654"/>
      <c r="BJ70" s="654"/>
      <c r="BK70" s="654"/>
      <c r="BL70" s="654"/>
      <c r="BM70" s="654"/>
      <c r="BN70" s="654"/>
      <c r="BO70" s="654"/>
      <c r="BP70" s="654"/>
      <c r="BQ70" s="654"/>
      <c r="BR70" s="654"/>
      <c r="BS70" s="654"/>
      <c r="BT70" s="654"/>
      <c r="BU70" s="654"/>
      <c r="BV70" s="654"/>
      <c r="BW70" s="654"/>
      <c r="BX70" s="654"/>
      <c r="BY70" s="654"/>
      <c r="BZ70" s="654"/>
      <c r="CA70" s="654"/>
      <c r="CB70" s="654"/>
      <c r="CC70" s="654"/>
      <c r="CD70" s="654"/>
      <c r="CE70" s="654"/>
      <c r="CF70" s="654"/>
      <c r="CG70" s="654"/>
      <c r="CH70" s="654"/>
      <c r="CI70" s="654"/>
      <c r="CJ70" s="654"/>
      <c r="CK70" s="654"/>
      <c r="CL70" s="654"/>
      <c r="CM70" s="654"/>
      <c r="CN70" s="654"/>
      <c r="CO70" s="654"/>
      <c r="CP70" s="654"/>
      <c r="CQ70" s="654"/>
      <c r="CR70" s="654"/>
      <c r="CS70" s="654"/>
      <c r="CT70" s="654"/>
      <c r="CU70" s="654"/>
    </row>
    <row r="71" spans="1:111" ht="7.5" customHeight="1">
      <c r="A71" s="654"/>
      <c r="B71" s="654"/>
      <c r="C71" s="654"/>
      <c r="D71" s="654"/>
      <c r="E71" s="654"/>
      <c r="F71" s="654"/>
      <c r="G71" s="654"/>
      <c r="H71" s="654"/>
      <c r="I71" s="654"/>
      <c r="J71" s="654"/>
      <c r="K71" s="654"/>
      <c r="L71" s="654"/>
      <c r="M71" s="654"/>
      <c r="N71" s="654"/>
      <c r="O71" s="654"/>
      <c r="P71" s="654"/>
      <c r="Q71" s="654"/>
      <c r="R71" s="654"/>
      <c r="S71" s="654"/>
      <c r="T71" s="654"/>
      <c r="U71" s="654"/>
      <c r="V71" s="654"/>
      <c r="W71" s="654"/>
      <c r="X71" s="654"/>
      <c r="Y71" s="654"/>
      <c r="Z71" s="654"/>
      <c r="AA71" s="654"/>
      <c r="AB71" s="654"/>
      <c r="AC71" s="654"/>
      <c r="AD71" s="654"/>
      <c r="AE71" s="654"/>
      <c r="AF71" s="654"/>
      <c r="AG71" s="654"/>
      <c r="AH71" s="654"/>
      <c r="AI71" s="654"/>
      <c r="AJ71" s="654"/>
      <c r="AK71" s="654"/>
      <c r="AL71" s="654"/>
      <c r="AM71" s="654"/>
      <c r="AN71" s="654"/>
      <c r="AO71" s="654"/>
      <c r="AP71" s="654"/>
      <c r="AQ71" s="654"/>
      <c r="AR71" s="654"/>
      <c r="AS71" s="654"/>
      <c r="AT71" s="654"/>
      <c r="AU71" s="654"/>
      <c r="AV71" s="654"/>
      <c r="AW71" s="654"/>
      <c r="AX71" s="654"/>
      <c r="AY71" s="654"/>
      <c r="AZ71" s="654"/>
      <c r="BA71" s="654"/>
      <c r="BB71" s="654"/>
      <c r="BC71" s="654"/>
      <c r="BD71" s="654"/>
      <c r="BE71" s="654"/>
      <c r="BF71" s="654"/>
      <c r="BG71" s="654"/>
      <c r="BH71" s="654"/>
      <c r="BI71" s="654"/>
      <c r="BJ71" s="654"/>
      <c r="BK71" s="654"/>
      <c r="BL71" s="654"/>
      <c r="BM71" s="654"/>
      <c r="BN71" s="654"/>
      <c r="BO71" s="654"/>
      <c r="BP71" s="654"/>
      <c r="BQ71" s="654"/>
      <c r="BR71" s="654"/>
      <c r="BS71" s="654"/>
      <c r="BT71" s="654"/>
      <c r="BU71" s="654"/>
      <c r="BV71" s="654"/>
      <c r="BW71" s="654"/>
      <c r="BX71" s="654"/>
      <c r="BY71" s="654"/>
      <c r="BZ71" s="654"/>
      <c r="CA71" s="654"/>
      <c r="CB71" s="654"/>
      <c r="CC71" s="654"/>
      <c r="CD71" s="654"/>
      <c r="CE71" s="654"/>
      <c r="CF71" s="654"/>
      <c r="CG71" s="654"/>
      <c r="CH71" s="654"/>
      <c r="CI71" s="654"/>
      <c r="CJ71" s="654"/>
      <c r="CK71" s="654"/>
      <c r="CL71" s="654"/>
      <c r="CM71" s="654"/>
      <c r="CN71" s="654"/>
      <c r="CO71" s="654"/>
      <c r="CP71" s="654"/>
      <c r="CQ71" s="654"/>
      <c r="CR71" s="654"/>
      <c r="CS71" s="654"/>
      <c r="CT71" s="654"/>
      <c r="CU71" s="654"/>
    </row>
    <row r="72" spans="1:111" ht="7.5" customHeight="1">
      <c r="A72" s="654"/>
      <c r="B72" s="654"/>
      <c r="C72" s="654"/>
      <c r="D72" s="654"/>
      <c r="E72" s="654"/>
      <c r="F72" s="654"/>
      <c r="G72" s="654"/>
      <c r="H72" s="654"/>
      <c r="I72" s="654"/>
      <c r="J72" s="654"/>
      <c r="K72" s="654"/>
      <c r="L72" s="654"/>
      <c r="M72" s="654"/>
      <c r="N72" s="654"/>
      <c r="O72" s="654"/>
      <c r="P72" s="654"/>
      <c r="Q72" s="654"/>
      <c r="R72" s="654"/>
      <c r="S72" s="654"/>
      <c r="T72" s="654"/>
      <c r="U72" s="654"/>
      <c r="V72" s="654"/>
      <c r="W72" s="654"/>
      <c r="X72" s="654"/>
      <c r="Y72" s="654"/>
      <c r="Z72" s="654"/>
      <c r="AA72" s="654"/>
      <c r="AB72" s="654"/>
      <c r="AC72" s="654"/>
      <c r="AD72" s="654"/>
      <c r="AE72" s="654"/>
      <c r="AF72" s="654"/>
      <c r="AG72" s="654"/>
      <c r="AH72" s="654"/>
      <c r="AI72" s="654"/>
      <c r="AJ72" s="654"/>
      <c r="AK72" s="654"/>
      <c r="AL72" s="654"/>
      <c r="AM72" s="654"/>
      <c r="AN72" s="654"/>
      <c r="AO72" s="654"/>
      <c r="AP72" s="654"/>
      <c r="AQ72" s="654"/>
      <c r="AR72" s="654"/>
      <c r="AS72" s="654"/>
      <c r="AT72" s="654"/>
      <c r="AU72" s="654"/>
      <c r="AV72" s="654"/>
      <c r="AW72" s="654"/>
      <c r="AX72" s="654"/>
      <c r="AY72" s="654"/>
      <c r="AZ72" s="654"/>
      <c r="BA72" s="654"/>
      <c r="BB72" s="654"/>
      <c r="BC72" s="654"/>
      <c r="BD72" s="654"/>
      <c r="BE72" s="654"/>
      <c r="BF72" s="654"/>
      <c r="BG72" s="654"/>
      <c r="BH72" s="654"/>
      <c r="BI72" s="654"/>
      <c r="BJ72" s="654"/>
      <c r="BK72" s="654"/>
      <c r="BL72" s="654"/>
      <c r="BM72" s="654"/>
      <c r="BN72" s="654"/>
      <c r="BO72" s="654"/>
      <c r="BP72" s="654"/>
      <c r="BQ72" s="654"/>
      <c r="BR72" s="654"/>
      <c r="BS72" s="654"/>
      <c r="BT72" s="654"/>
      <c r="BU72" s="654"/>
      <c r="BV72" s="654"/>
      <c r="BW72" s="654"/>
      <c r="BX72" s="654"/>
      <c r="BY72" s="654"/>
      <c r="BZ72" s="654"/>
      <c r="CA72" s="654"/>
      <c r="CB72" s="654"/>
      <c r="CC72" s="654"/>
      <c r="CD72" s="654"/>
      <c r="CE72" s="654"/>
      <c r="CF72" s="654"/>
      <c r="CG72" s="654"/>
      <c r="CH72" s="654"/>
      <c r="CI72" s="654"/>
      <c r="CJ72" s="654"/>
      <c r="CK72" s="654"/>
      <c r="CL72" s="654"/>
      <c r="CM72" s="654"/>
      <c r="CN72" s="654"/>
      <c r="CO72" s="654"/>
      <c r="CP72" s="654"/>
      <c r="CQ72" s="654"/>
      <c r="CR72" s="654"/>
      <c r="CS72" s="654"/>
      <c r="CT72" s="654"/>
      <c r="CU72" s="654"/>
    </row>
    <row r="73" spans="1:111" ht="7.5" customHeight="1">
      <c r="A73" s="654"/>
      <c r="B73" s="654"/>
      <c r="C73" s="654"/>
      <c r="D73" s="654"/>
      <c r="E73" s="654"/>
      <c r="F73" s="654"/>
      <c r="G73" s="654"/>
      <c r="H73" s="654"/>
      <c r="I73" s="654"/>
      <c r="J73" s="654"/>
      <c r="K73" s="654"/>
      <c r="L73" s="654"/>
      <c r="M73" s="654"/>
      <c r="N73" s="654"/>
      <c r="O73" s="654"/>
      <c r="P73" s="654"/>
      <c r="Q73" s="654"/>
      <c r="R73" s="654"/>
      <c r="S73" s="654"/>
      <c r="T73" s="654"/>
      <c r="U73" s="654"/>
      <c r="V73" s="654"/>
      <c r="W73" s="654"/>
      <c r="X73" s="654"/>
      <c r="Y73" s="654"/>
      <c r="Z73" s="654"/>
      <c r="AA73" s="654"/>
      <c r="AB73" s="654"/>
      <c r="AC73" s="654"/>
      <c r="AD73" s="654"/>
      <c r="AE73" s="654"/>
      <c r="AF73" s="654"/>
      <c r="AG73" s="654"/>
      <c r="AH73" s="654"/>
      <c r="AI73" s="654"/>
      <c r="AJ73" s="654"/>
      <c r="AK73" s="654"/>
      <c r="AL73" s="654"/>
      <c r="AM73" s="654"/>
      <c r="AN73" s="654"/>
      <c r="AO73" s="654"/>
      <c r="AP73" s="654"/>
      <c r="AQ73" s="654"/>
      <c r="AR73" s="654"/>
      <c r="AS73" s="654"/>
      <c r="AT73" s="654"/>
      <c r="AU73" s="654"/>
      <c r="AV73" s="654"/>
      <c r="AW73" s="654"/>
      <c r="AX73" s="654"/>
      <c r="AY73" s="654"/>
      <c r="AZ73" s="654"/>
      <c r="BA73" s="654"/>
      <c r="BB73" s="654"/>
      <c r="BC73" s="654"/>
      <c r="BD73" s="654"/>
      <c r="BE73" s="654"/>
      <c r="BF73" s="654"/>
      <c r="BG73" s="654"/>
      <c r="BH73" s="654"/>
      <c r="BI73" s="654"/>
      <c r="BJ73" s="654"/>
      <c r="BK73" s="654"/>
      <c r="BL73" s="654"/>
      <c r="BM73" s="654"/>
      <c r="BN73" s="654"/>
      <c r="BO73" s="654"/>
      <c r="BP73" s="654"/>
      <c r="BQ73" s="654"/>
      <c r="BR73" s="654"/>
      <c r="BS73" s="654"/>
      <c r="BT73" s="654"/>
      <c r="BU73" s="654"/>
      <c r="BV73" s="654"/>
      <c r="BW73" s="654"/>
      <c r="BX73" s="654"/>
      <c r="BY73" s="654"/>
      <c r="BZ73" s="654"/>
      <c r="CA73" s="654"/>
      <c r="CB73" s="654"/>
      <c r="CC73" s="654"/>
      <c r="CD73" s="654"/>
      <c r="CE73" s="654"/>
      <c r="CF73" s="654"/>
      <c r="CG73" s="654"/>
      <c r="CH73" s="654"/>
      <c r="CI73" s="654"/>
      <c r="CJ73" s="654"/>
      <c r="CK73" s="654"/>
      <c r="CL73" s="654"/>
      <c r="CM73" s="654"/>
      <c r="CN73" s="654"/>
      <c r="CO73" s="654"/>
      <c r="CP73" s="654"/>
      <c r="CQ73" s="654"/>
      <c r="CR73" s="654"/>
      <c r="CS73" s="654"/>
      <c r="CT73" s="654"/>
      <c r="CU73" s="654"/>
    </row>
    <row r="74" spans="1:111" ht="7.5" customHeight="1">
      <c r="A74" s="654"/>
      <c r="B74" s="654"/>
      <c r="C74" s="654"/>
      <c r="D74" s="654"/>
      <c r="E74" s="654"/>
      <c r="F74" s="654"/>
      <c r="G74" s="654"/>
      <c r="H74" s="654"/>
      <c r="I74" s="654"/>
      <c r="J74" s="654"/>
      <c r="K74" s="654"/>
      <c r="L74" s="654"/>
      <c r="M74" s="654"/>
      <c r="N74" s="654"/>
      <c r="O74" s="654"/>
      <c r="P74" s="654"/>
      <c r="Q74" s="654"/>
      <c r="R74" s="654"/>
      <c r="S74" s="654"/>
      <c r="T74" s="654"/>
      <c r="U74" s="654"/>
      <c r="V74" s="654"/>
      <c r="W74" s="654"/>
      <c r="X74" s="654"/>
      <c r="Y74" s="654"/>
      <c r="Z74" s="654"/>
      <c r="AA74" s="654"/>
      <c r="AB74" s="654"/>
      <c r="AC74" s="654"/>
      <c r="AD74" s="654"/>
      <c r="AE74" s="654"/>
      <c r="AF74" s="654"/>
      <c r="AG74" s="654"/>
      <c r="AH74" s="654"/>
      <c r="AI74" s="654"/>
      <c r="AJ74" s="654"/>
      <c r="AK74" s="654"/>
      <c r="AL74" s="654"/>
      <c r="AM74" s="654"/>
      <c r="AN74" s="654"/>
      <c r="AO74" s="654"/>
      <c r="AP74" s="654"/>
      <c r="AQ74" s="654"/>
      <c r="AR74" s="654"/>
      <c r="AS74" s="654"/>
      <c r="AT74" s="654"/>
      <c r="AU74" s="654"/>
      <c r="AV74" s="654"/>
      <c r="AW74" s="654"/>
      <c r="AX74" s="654"/>
      <c r="AY74" s="654"/>
      <c r="AZ74" s="654"/>
      <c r="BA74" s="654"/>
      <c r="BB74" s="654"/>
      <c r="BC74" s="654"/>
      <c r="BD74" s="654"/>
      <c r="BE74" s="654"/>
      <c r="BF74" s="654"/>
      <c r="BG74" s="654"/>
      <c r="BH74" s="654"/>
      <c r="BI74" s="654"/>
      <c r="BJ74" s="654"/>
      <c r="BK74" s="654"/>
      <c r="BL74" s="654"/>
      <c r="BM74" s="654"/>
      <c r="BN74" s="654"/>
      <c r="BO74" s="654"/>
      <c r="BP74" s="654"/>
      <c r="BQ74" s="654"/>
      <c r="BR74" s="654"/>
      <c r="BS74" s="654"/>
      <c r="BT74" s="654"/>
      <c r="BU74" s="654"/>
      <c r="BV74" s="654"/>
      <c r="BW74" s="654"/>
      <c r="BX74" s="654"/>
      <c r="BY74" s="654"/>
      <c r="BZ74" s="654"/>
      <c r="CA74" s="654"/>
      <c r="CB74" s="654"/>
      <c r="CC74" s="654"/>
      <c r="CD74" s="654"/>
      <c r="CE74" s="654"/>
      <c r="CF74" s="654"/>
      <c r="CG74" s="654"/>
      <c r="CH74" s="654"/>
      <c r="CI74" s="654"/>
      <c r="CJ74" s="654"/>
      <c r="CK74" s="654"/>
      <c r="CL74" s="654"/>
      <c r="CM74" s="654"/>
      <c r="CN74" s="654"/>
      <c r="CO74" s="654"/>
      <c r="CP74" s="654"/>
      <c r="CQ74" s="654"/>
      <c r="CR74" s="654"/>
      <c r="CS74" s="654"/>
      <c r="CT74" s="654"/>
      <c r="CU74" s="654"/>
    </row>
    <row r="75" spans="1:111" ht="7.5" customHeight="1">
      <c r="A75" s="654"/>
      <c r="B75" s="654"/>
      <c r="C75" s="654"/>
      <c r="D75" s="654"/>
      <c r="E75" s="654"/>
      <c r="F75" s="654"/>
      <c r="G75" s="654"/>
      <c r="H75" s="654"/>
      <c r="I75" s="654"/>
      <c r="J75" s="654"/>
      <c r="K75" s="654"/>
      <c r="L75" s="654"/>
      <c r="M75" s="654"/>
      <c r="N75" s="654"/>
      <c r="O75" s="654"/>
      <c r="P75" s="654"/>
      <c r="Q75" s="654"/>
      <c r="R75" s="654"/>
      <c r="S75" s="654"/>
      <c r="T75" s="654"/>
      <c r="U75" s="654"/>
      <c r="V75" s="654"/>
      <c r="W75" s="654"/>
      <c r="X75" s="654"/>
      <c r="Y75" s="654"/>
      <c r="Z75" s="654"/>
      <c r="AA75" s="654"/>
      <c r="AB75" s="654"/>
      <c r="AC75" s="654"/>
      <c r="AD75" s="654"/>
      <c r="AE75" s="654"/>
      <c r="AF75" s="654"/>
      <c r="AG75" s="654"/>
      <c r="AH75" s="654"/>
      <c r="AI75" s="654"/>
      <c r="AJ75" s="654"/>
      <c r="AK75" s="654"/>
      <c r="AL75" s="654"/>
      <c r="AM75" s="654"/>
      <c r="AN75" s="654"/>
      <c r="AO75" s="654"/>
      <c r="AP75" s="654"/>
      <c r="AQ75" s="654"/>
      <c r="AR75" s="654"/>
      <c r="AS75" s="654"/>
      <c r="AT75" s="654"/>
      <c r="AU75" s="654"/>
      <c r="AV75" s="654"/>
      <c r="AW75" s="654"/>
      <c r="AX75" s="654"/>
      <c r="AY75" s="654"/>
      <c r="AZ75" s="654"/>
      <c r="BA75" s="654"/>
      <c r="BB75" s="654"/>
      <c r="BC75" s="654"/>
      <c r="BD75" s="654"/>
      <c r="BE75" s="654"/>
      <c r="BF75" s="654"/>
      <c r="BG75" s="654"/>
      <c r="BH75" s="654"/>
      <c r="BI75" s="654"/>
      <c r="BJ75" s="654"/>
      <c r="BK75" s="654"/>
      <c r="BL75" s="654"/>
      <c r="BM75" s="654"/>
      <c r="BN75" s="654"/>
      <c r="BO75" s="654"/>
      <c r="BP75" s="654"/>
      <c r="BQ75" s="654"/>
      <c r="BR75" s="654"/>
      <c r="BS75" s="654"/>
      <c r="BT75" s="654"/>
      <c r="BU75" s="654"/>
      <c r="BV75" s="654"/>
      <c r="BW75" s="654"/>
      <c r="BX75" s="654"/>
      <c r="BY75" s="654"/>
      <c r="BZ75" s="654"/>
      <c r="CA75" s="654"/>
      <c r="CB75" s="654"/>
      <c r="CC75" s="654"/>
      <c r="CD75" s="654"/>
      <c r="CE75" s="654"/>
      <c r="CF75" s="654"/>
      <c r="CG75" s="654"/>
      <c r="CH75" s="654"/>
      <c r="CI75" s="654"/>
      <c r="CJ75" s="654"/>
      <c r="CK75" s="654"/>
      <c r="CL75" s="654"/>
      <c r="CM75" s="654"/>
      <c r="CN75" s="654"/>
      <c r="CO75" s="654"/>
      <c r="CP75" s="654"/>
      <c r="CQ75" s="654"/>
      <c r="CR75" s="654"/>
      <c r="CS75" s="654"/>
      <c r="CT75" s="654"/>
      <c r="CU75" s="654"/>
    </row>
  </sheetData>
  <mergeCells count="105">
    <mergeCell ref="AL9:BE10"/>
    <mergeCell ref="BF9:BX10"/>
    <mergeCell ref="BY9:CT10"/>
    <mergeCell ref="C12:T13"/>
    <mergeCell ref="U12:AK13"/>
    <mergeCell ref="AL12:BE13"/>
    <mergeCell ref="BF12:BX13"/>
    <mergeCell ref="BY12:CT13"/>
    <mergeCell ref="CX1:DG65"/>
    <mergeCell ref="AI2:CT3"/>
    <mergeCell ref="C4:CT5"/>
    <mergeCell ref="C7:T8"/>
    <mergeCell ref="U7:AK8"/>
    <mergeCell ref="AL7:BE8"/>
    <mergeCell ref="BF7:BX8"/>
    <mergeCell ref="BY7:CT8"/>
    <mergeCell ref="C9:T10"/>
    <mergeCell ref="U9:AK10"/>
    <mergeCell ref="C14:T15"/>
    <mergeCell ref="U14:AK15"/>
    <mergeCell ref="AL14:BE15"/>
    <mergeCell ref="BF14:BX15"/>
    <mergeCell ref="BY14:CT15"/>
    <mergeCell ref="C16:T17"/>
    <mergeCell ref="U16:AK17"/>
    <mergeCell ref="AL16:BE17"/>
    <mergeCell ref="BF16:BX17"/>
    <mergeCell ref="BY16:CT17"/>
    <mergeCell ref="C18:T19"/>
    <mergeCell ref="U18:AK19"/>
    <mergeCell ref="AL18:BE19"/>
    <mergeCell ref="BF18:BX19"/>
    <mergeCell ref="BY18:CT19"/>
    <mergeCell ref="C20:T21"/>
    <mergeCell ref="U20:AK21"/>
    <mergeCell ref="AL20:BE21"/>
    <mergeCell ref="BF20:BX21"/>
    <mergeCell ref="BY20:CT21"/>
    <mergeCell ref="C22:T23"/>
    <mergeCell ref="U22:AK23"/>
    <mergeCell ref="AL22:BE23"/>
    <mergeCell ref="BF22:BX23"/>
    <mergeCell ref="BY22:CT23"/>
    <mergeCell ref="C24:T25"/>
    <mergeCell ref="U24:AK25"/>
    <mergeCell ref="AL24:BE25"/>
    <mergeCell ref="BF24:BX25"/>
    <mergeCell ref="BY24:CT25"/>
    <mergeCell ref="C26:T27"/>
    <mergeCell ref="U26:AK27"/>
    <mergeCell ref="AL26:BE27"/>
    <mergeCell ref="BF26:BX27"/>
    <mergeCell ref="BY26:CT27"/>
    <mergeCell ref="C28:T29"/>
    <mergeCell ref="U28:AK29"/>
    <mergeCell ref="AL28:BE29"/>
    <mergeCell ref="BF28:BX29"/>
    <mergeCell ref="BY28:CT29"/>
    <mergeCell ref="C30:T31"/>
    <mergeCell ref="U30:AK31"/>
    <mergeCell ref="AL30:BE31"/>
    <mergeCell ref="BF30:BX31"/>
    <mergeCell ref="BY30:CT31"/>
    <mergeCell ref="C32:T33"/>
    <mergeCell ref="U32:AK33"/>
    <mergeCell ref="AL32:BE33"/>
    <mergeCell ref="BF32:BX33"/>
    <mergeCell ref="BY32:CT33"/>
    <mergeCell ref="CI41:CT42"/>
    <mergeCell ref="BE44:BM45"/>
    <mergeCell ref="BN44:CT45"/>
    <mergeCell ref="C34:T35"/>
    <mergeCell ref="U34:AK35"/>
    <mergeCell ref="AL34:BE35"/>
    <mergeCell ref="BF34:BX35"/>
    <mergeCell ref="BY34:CT35"/>
    <mergeCell ref="BE38:BH39"/>
    <mergeCell ref="BI38:BV39"/>
    <mergeCell ref="BW38:BY39"/>
    <mergeCell ref="BZ38:CB39"/>
    <mergeCell ref="CC38:CP39"/>
    <mergeCell ref="DO11:DZ12"/>
    <mergeCell ref="DO13:DZ14"/>
    <mergeCell ref="C60:AV61"/>
    <mergeCell ref="AW60:CP61"/>
    <mergeCell ref="CQ60:CR61"/>
    <mergeCell ref="C63:BD64"/>
    <mergeCell ref="BE63:CT64"/>
    <mergeCell ref="A67:CU75"/>
    <mergeCell ref="CS54:CT55"/>
    <mergeCell ref="C56:AV57"/>
    <mergeCell ref="AW56:CP57"/>
    <mergeCell ref="CQ56:CR57"/>
    <mergeCell ref="C58:AV59"/>
    <mergeCell ref="AW58:CP59"/>
    <mergeCell ref="CQ58:CR59"/>
    <mergeCell ref="J45:V46"/>
    <mergeCell ref="W45:AH46"/>
    <mergeCell ref="BP47:BW48"/>
    <mergeCell ref="CD47:CL48"/>
    <mergeCell ref="C54:AV55"/>
    <mergeCell ref="AW54:CR55"/>
    <mergeCell ref="CQ38:CT39"/>
    <mergeCell ref="BE41:BS42"/>
    <mergeCell ref="BT41:CH42"/>
  </mergeCells>
  <pageMargins left="0.39370078740157483" right="0.39370078740157483" top="0.39370078740157483" bottom="0.39370078740157483" header="0.51181102362204722" footer="0.51181102362204722"/>
  <pageSetup paperSize="9" orientation="landscape" cellComments="atEnd" horizontalDpi="36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J53"/>
  <sheetViews>
    <sheetView rightToLeft="1" view="pageBreakPreview" zoomScaleNormal="115" zoomScaleSheetLayoutView="100" workbookViewId="0">
      <selection sqref="A1:D1"/>
    </sheetView>
  </sheetViews>
  <sheetFormatPr baseColWidth="10" defaultRowHeight="15"/>
  <cols>
    <col min="1" max="1" width="11.42578125" customWidth="1"/>
    <col min="2" max="2" width="38.85546875" customWidth="1"/>
    <col min="3" max="3" width="39.42578125" customWidth="1"/>
    <col min="4" max="4" width="22.42578125" customWidth="1"/>
    <col min="6" max="6" width="9.5703125" customWidth="1"/>
    <col min="7" max="7" width="10.42578125" customWidth="1"/>
    <col min="8" max="8" width="20.140625" hidden="1" customWidth="1"/>
    <col min="9" max="9" width="11.42578125" hidden="1" customWidth="1"/>
    <col min="10" max="10" width="17.85546875" customWidth="1"/>
  </cols>
  <sheetData>
    <row r="1" spans="1:9" ht="33.75">
      <c r="A1" s="757" t="s">
        <v>112</v>
      </c>
      <c r="B1" s="757"/>
      <c r="C1" s="757"/>
      <c r="D1" s="757"/>
      <c r="E1" s="20"/>
      <c r="F1" s="20"/>
    </row>
    <row r="2" spans="1:9" ht="19.5" customHeight="1">
      <c r="A2" s="22" t="s">
        <v>475</v>
      </c>
      <c r="C2" s="1"/>
      <c r="D2" s="1"/>
      <c r="E2" s="1"/>
      <c r="F2" s="1"/>
    </row>
    <row r="3" spans="1:9" ht="19.5" customHeight="1">
      <c r="A3" s="22" t="s">
        <v>476</v>
      </c>
      <c r="C3" s="1"/>
      <c r="D3" s="1"/>
      <c r="E3" s="1"/>
      <c r="F3" s="1"/>
    </row>
    <row r="4" spans="1:9" ht="22.5" customHeight="1">
      <c r="A4" s="22" t="s">
        <v>477</v>
      </c>
      <c r="C4" s="64" t="s">
        <v>111</v>
      </c>
      <c r="D4" s="67">
        <f ca="1">NOW()</f>
        <v>43573.698526273147</v>
      </c>
      <c r="E4" s="1"/>
      <c r="F4" s="1"/>
    </row>
    <row r="5" spans="1:9" ht="19.5" customHeight="1">
      <c r="A5" s="22" t="s">
        <v>36</v>
      </c>
      <c r="C5" s="1"/>
      <c r="D5" s="1"/>
      <c r="E5" s="1"/>
      <c r="F5" s="1"/>
    </row>
    <row r="6" spans="1:9" ht="19.5" customHeight="1">
      <c r="A6" s="22"/>
      <c r="C6" s="1"/>
      <c r="D6" s="1"/>
      <c r="E6" s="1"/>
      <c r="F6" s="1"/>
    </row>
    <row r="7" spans="1:9" ht="19.5" customHeight="1">
      <c r="A7" s="22"/>
      <c r="C7" s="1"/>
      <c r="D7" s="1"/>
      <c r="E7" s="1"/>
      <c r="F7" s="1"/>
    </row>
    <row r="8" spans="1:9" ht="19.5" customHeight="1" thickBot="1">
      <c r="A8" s="22"/>
      <c r="C8" s="1"/>
      <c r="D8" s="1"/>
      <c r="E8" s="1"/>
      <c r="F8" s="1"/>
    </row>
    <row r="9" spans="1:9" ht="27" thickBot="1">
      <c r="B9" s="21"/>
      <c r="F9" s="236" t="s">
        <v>216</v>
      </c>
      <c r="H9" s="3" t="s">
        <v>0</v>
      </c>
      <c r="I9" s="5" t="s">
        <v>3</v>
      </c>
    </row>
    <row r="10" spans="1:9" ht="27" thickBot="1">
      <c r="B10" s="21"/>
      <c r="C10" s="239" t="str">
        <f>CONCATENATE("شهر :  ","( ",I14,"  ",G17," )")</f>
        <v>شهر :  ( مارس  2019 )</v>
      </c>
      <c r="F10" s="236"/>
      <c r="H10" s="15">
        <f>LOOKUP(I10,'BASE DONNE INICIAL'!A:A,'BASE DONNE INICIAL'!P:P)</f>
        <v>0</v>
      </c>
      <c r="I10" s="5">
        <v>15</v>
      </c>
    </row>
    <row r="11" spans="1:9" ht="11.25" customHeight="1">
      <c r="B11" s="9"/>
      <c r="C11" s="1"/>
      <c r="D11" s="1"/>
      <c r="E11" s="1"/>
    </row>
    <row r="12" spans="1:9" ht="21.75" customHeight="1">
      <c r="B12" s="9"/>
      <c r="C12" s="1"/>
      <c r="D12" s="1"/>
      <c r="E12" s="1"/>
      <c r="H12" s="4" t="s">
        <v>7</v>
      </c>
    </row>
    <row r="13" spans="1:9" s="1" customFormat="1" ht="23.25">
      <c r="B13" s="11" t="str">
        <f>CONCATENATE("الإسم واللقب :","  ",LOOKUP(I10,'BASE DONNE INICIAL'!A:A,'BASE DONNE INICIAL'!B:B))</f>
        <v>الإسم واللقب :  بن خليل  أروى</v>
      </c>
      <c r="C13" s="11" t="str">
        <f>CONCATENATE("الرتبة :","  ",LOOKUP(I10,'BASE DONNE INICIAL'!A:A,'BASE DONNE INICIAL'!D:D))</f>
        <v>الرتبة :  مفتش رئيسي</v>
      </c>
      <c r="D13" s="10"/>
      <c r="F13" s="235" t="s">
        <v>215</v>
      </c>
      <c r="H13" s="7">
        <f>ROUNDDOWN((C42-C43-C41-C30-C28),-1)</f>
        <v>65430</v>
      </c>
      <c r="I13" s="1">
        <v>3</v>
      </c>
    </row>
    <row r="14" spans="1:9" s="1" customFormat="1" ht="23.25">
      <c r="B14" s="11" t="str">
        <f>CONCATENATE( "الوظيفة :","  ",LOOKUP(I10,'[1]BASE DONNE INICIAL'!$A$1:$A$65536,'[1]BASE DONNE INICIAL'!$G$1:$G$65536))</f>
        <v>الوظيفة :  رئيس مكتب</v>
      </c>
      <c r="C14" s="11" t="str">
        <f>CONCATENATE( "الوظيفة :","  ",LOOKUP(I10,'BASE DONNE INICIAL'!A:A,'BASE DONNE INICIAL'!BO:BO))</f>
        <v>الوظيفة :  م7 أ 12</v>
      </c>
      <c r="D14" s="10"/>
      <c r="H14" s="7">
        <f>IF((H13&gt;1500),(IF(OR(H13&gt;22500),IF(AND(H13&gt;22500),(H13-22500)*12%)+IF(AND(H13&gt;28750),(H13-28750)*8%)+IF(AND(H13&gt;30000),(H13-30000)*10%)+1500,IF(AND((H13&gt;1500),(H13&lt;=22500)),(H13-15000)*20%))),0)/2</f>
        <v>6564.5</v>
      </c>
      <c r="I14" s="1" t="str">
        <f>LOOKUP(I13,I15:I26,H15:H26)</f>
        <v>مارس</v>
      </c>
    </row>
    <row r="15" spans="1:9" s="1" customFormat="1" ht="23.25">
      <c r="B15" s="11" t="str">
        <f>CONCATENATE("الحالة العائلية :","  ",LOOKUP(I10,'[1]BASE DONNE INICIAL'!$A$1:$A$65536,'[1]BASE DONNE INICIAL'!$BK$1:$BK$65536))</f>
        <v>الحالة العائلية :  متزوج (ة) / 0 طفل</v>
      </c>
      <c r="C15" s="11" t="str">
        <f>CONCATENATE("الدرجة :","  ",LOOKUP(I10,'BASE DONNE INICIAL'!A:A,'BASE DONNE INICIAL'!H:H))</f>
        <v xml:space="preserve">الدرجة :  </v>
      </c>
      <c r="D15" s="10"/>
      <c r="H15" s="232" t="s">
        <v>204</v>
      </c>
      <c r="I15" s="1">
        <v>1</v>
      </c>
    </row>
    <row r="16" spans="1:9" s="1" customFormat="1" ht="24" thickBot="1">
      <c r="B16" s="11" t="str">
        <f>CONCATENATE("الإقامة :","  ",LOOKUP(I10,'BASE DONNE INICIAL'!A:A,'BASE DONNE INICIAL'!E:E))</f>
        <v>الإقامة :  إليزي</v>
      </c>
      <c r="C16" s="11" t="str">
        <f>CONCATENATE("الرقم الإستدلالي :","  ",LOOKUP(I10,'BASE DONNE INICIAL'!A:A,'BASE DONNE INICIAL'!BM:BM))</f>
        <v>الرقم الإستدلالي :  537+145</v>
      </c>
      <c r="D16" s="10"/>
      <c r="F16" s="2"/>
      <c r="H16" s="1" t="s">
        <v>205</v>
      </c>
      <c r="I16" s="1">
        <v>2</v>
      </c>
    </row>
    <row r="17" spans="1:10" s="1" customFormat="1" ht="24" thickBot="1">
      <c r="B17" s="10"/>
      <c r="C17" s="11"/>
      <c r="E17" s="12"/>
      <c r="F17" s="234" t="s">
        <v>217</v>
      </c>
      <c r="G17" s="233">
        <v>2019</v>
      </c>
      <c r="H17" s="1" t="s">
        <v>206</v>
      </c>
      <c r="I17" s="1">
        <v>3</v>
      </c>
    </row>
    <row r="18" spans="1:10" s="1" customFormat="1" ht="23.25">
      <c r="B18" s="10"/>
      <c r="C18" s="11"/>
      <c r="E18" s="12"/>
      <c r="F18" s="234"/>
      <c r="G18" s="237"/>
      <c r="H18" s="1" t="s">
        <v>37</v>
      </c>
      <c r="I18" s="1">
        <v>4</v>
      </c>
    </row>
    <row r="19" spans="1:10" s="1" customFormat="1" ht="12" customHeight="1">
      <c r="B19" s="10"/>
      <c r="C19" s="11"/>
      <c r="E19" s="12"/>
      <c r="F19" s="2"/>
      <c r="H19" s="1" t="s">
        <v>209</v>
      </c>
      <c r="I19" s="1">
        <v>5</v>
      </c>
    </row>
    <row r="20" spans="1:10" s="1" customFormat="1" ht="24" customHeight="1">
      <c r="B20" s="8"/>
      <c r="C20" s="8"/>
      <c r="E20" s="8"/>
      <c r="H20" s="1" t="s">
        <v>208</v>
      </c>
      <c r="I20" s="1">
        <v>6</v>
      </c>
    </row>
    <row r="21" spans="1:10" s="1" customFormat="1" ht="23.25" customHeight="1">
      <c r="C21" s="13"/>
      <c r="D21" s="13"/>
      <c r="E21" s="17"/>
      <c r="F21" s="13"/>
      <c r="H21" s="1" t="s">
        <v>210</v>
      </c>
      <c r="I21" s="1">
        <v>7</v>
      </c>
    </row>
    <row r="22" spans="1:10" s="1" customFormat="1" ht="18">
      <c r="A22" s="8"/>
      <c r="B22" s="65" t="s">
        <v>2</v>
      </c>
      <c r="C22" s="66">
        <f>LOOKUP(I10,'BASE DONNE INICIAL'!A:A,'BASE DONNE INICIAL'!AN:AN)</f>
        <v>24165</v>
      </c>
      <c r="E22" s="18"/>
      <c r="F22" s="14"/>
      <c r="H22" s="1" t="s">
        <v>207</v>
      </c>
      <c r="I22" s="1">
        <v>8</v>
      </c>
    </row>
    <row r="23" spans="1:10" s="1" customFormat="1" ht="18">
      <c r="A23" s="8"/>
      <c r="B23" s="65" t="s">
        <v>4</v>
      </c>
      <c r="C23" s="66">
        <f>LOOKUP(I10,'BASE DONNE INICIAL'!A:A,'BASE DONNE INICIAL'!AO:AO)</f>
        <v>0</v>
      </c>
      <c r="E23" s="18"/>
      <c r="F23" s="14"/>
      <c r="H23" s="1" t="s">
        <v>211</v>
      </c>
      <c r="I23" s="1">
        <v>9</v>
      </c>
    </row>
    <row r="24" spans="1:10" s="1" customFormat="1" ht="18">
      <c r="A24" s="8"/>
      <c r="B24" s="65" t="s">
        <v>21</v>
      </c>
      <c r="C24" s="66">
        <f>LOOKUP(I10,'BASE DONNE INICIAL'!A:A,'BASE DONNE INICIAL'!AL:AL)</f>
        <v>0</v>
      </c>
      <c r="E24" s="18"/>
      <c r="F24" s="14"/>
      <c r="H24" s="1" t="s">
        <v>212</v>
      </c>
      <c r="I24" s="1">
        <v>10</v>
      </c>
    </row>
    <row r="25" spans="1:10" s="1" customFormat="1" ht="18">
      <c r="A25" s="8"/>
      <c r="B25" s="65" t="s">
        <v>22</v>
      </c>
      <c r="C25" s="66">
        <f>LOOKUP(I10,'BASE DONNE INICIAL'!A:A,'BASE DONNE INICIAL'!AM:AM)</f>
        <v>0</v>
      </c>
      <c r="E25" s="18"/>
      <c r="F25" s="14"/>
      <c r="H25" s="1" t="s">
        <v>213</v>
      </c>
      <c r="I25" s="1">
        <v>11</v>
      </c>
    </row>
    <row r="26" spans="1:10" s="1" customFormat="1" ht="18">
      <c r="A26" s="8"/>
      <c r="B26" s="65" t="s">
        <v>23</v>
      </c>
      <c r="C26" s="66">
        <f>LOOKUP(I10,'BASE DONNE INICIAL'!A:A,'BASE DONNE INICIAL'!AG:AG)*45</f>
        <v>6525</v>
      </c>
      <c r="E26" s="18"/>
      <c r="F26" s="14"/>
      <c r="H26" s="1" t="s">
        <v>214</v>
      </c>
      <c r="I26" s="1">
        <v>12</v>
      </c>
    </row>
    <row r="27" spans="1:10" s="1" customFormat="1" ht="18">
      <c r="B27" s="13" t="s">
        <v>5</v>
      </c>
      <c r="C27" s="68">
        <f>SUM(C22:C26)</f>
        <v>30690</v>
      </c>
      <c r="E27" s="16"/>
      <c r="F27" s="16"/>
      <c r="J27" s="6"/>
    </row>
    <row r="28" spans="1:10" s="1" customFormat="1" ht="18">
      <c r="B28" s="65" t="s">
        <v>6</v>
      </c>
      <c r="C28" s="66">
        <f>LOOKUP(I10,'BASE DONNE INICIAL'!A:A,'BASE DONNE INICIAL'!AQ:AQ)</f>
        <v>1617</v>
      </c>
      <c r="E28" s="18"/>
      <c r="F28" s="14"/>
    </row>
    <row r="29" spans="1:10" s="1" customFormat="1" ht="18">
      <c r="A29" s="8"/>
      <c r="B29" s="65" t="s">
        <v>24</v>
      </c>
      <c r="C29" s="66">
        <f>LOOKUP(I10,'BASE DONNE INICIAL'!A:A,'BASE DONNE INICIAL'!AR:AR)</f>
        <v>19332</v>
      </c>
      <c r="E29" s="18"/>
      <c r="F29" s="14"/>
    </row>
    <row r="30" spans="1:10" s="1" customFormat="1" ht="18">
      <c r="A30" s="8"/>
      <c r="B30" s="65" t="s">
        <v>25</v>
      </c>
      <c r="C30" s="66">
        <f>LOOKUP(I10,'BASE DONNE INICIAL'!A:A,'BASE DONNE INICIAL'!AP:AP)</f>
        <v>0</v>
      </c>
      <c r="E30" s="18"/>
      <c r="F30" s="14"/>
    </row>
    <row r="31" spans="1:10" s="1" customFormat="1" ht="18">
      <c r="A31" s="8"/>
      <c r="B31" s="65" t="s">
        <v>26</v>
      </c>
      <c r="C31" s="66">
        <f>LOOKUP(I10,'BASE DONNE INICIAL'!A:A,'BASE DONNE INICIAL'!AS:AS)</f>
        <v>1500</v>
      </c>
      <c r="E31" s="18"/>
      <c r="F31" s="14"/>
    </row>
    <row r="32" spans="1:10" s="1" customFormat="1" ht="18">
      <c r="A32" s="8"/>
      <c r="B32" s="65" t="s">
        <v>27</v>
      </c>
      <c r="C32" s="66">
        <f>LOOKUP(I10,'BASE DONNE INICIAL'!A:A,'BASE DONNE INICIAL'!AT:AT)</f>
        <v>0</v>
      </c>
      <c r="E32" s="18"/>
      <c r="F32" s="14"/>
    </row>
    <row r="33" spans="1:10" s="1" customFormat="1" ht="18">
      <c r="A33" s="8"/>
      <c r="B33" s="65" t="s">
        <v>28</v>
      </c>
      <c r="C33" s="66">
        <f>LOOKUP(I10,'BASE DONNE INICIAL'!A:A,'BASE DONNE INICIAL'!AU:AU)</f>
        <v>0</v>
      </c>
      <c r="E33" s="18"/>
      <c r="F33" s="14"/>
    </row>
    <row r="34" spans="1:10" s="1" customFormat="1" ht="18">
      <c r="A34" s="8"/>
      <c r="B34" s="65" t="s">
        <v>29</v>
      </c>
      <c r="C34" s="66">
        <f>LOOKUP(I10,'BASE DONNE INICIAL'!A:A,'BASE DONNE INICIAL'!AV:AV)</f>
        <v>0</v>
      </c>
      <c r="E34" s="18"/>
      <c r="F34" s="14"/>
    </row>
    <row r="35" spans="1:10" s="1" customFormat="1" ht="18">
      <c r="A35" s="8"/>
      <c r="B35" s="65" t="s">
        <v>30</v>
      </c>
      <c r="C35" s="66">
        <f>LOOKUP(I10,'BASE DONNE INICIAL'!A:A,'BASE DONNE INICIAL'!AW:AW)</f>
        <v>0</v>
      </c>
      <c r="E35" s="18"/>
      <c r="F35" s="14"/>
    </row>
    <row r="36" spans="1:10" s="1" customFormat="1" ht="18">
      <c r="A36" s="8"/>
      <c r="B36" s="65" t="s">
        <v>31</v>
      </c>
      <c r="C36" s="66">
        <f>LOOKUP(I10,'BASE DONNE INICIAL'!A:A,'BASE DONNE INICIAL'!AX:AX)</f>
        <v>9666</v>
      </c>
      <c r="E36" s="18"/>
      <c r="F36" s="14"/>
    </row>
    <row r="37" spans="1:10" s="1" customFormat="1" ht="18">
      <c r="A37" s="8"/>
      <c r="B37" s="65" t="s">
        <v>32</v>
      </c>
      <c r="C37" s="66">
        <f>LOOKUP(I10,'BASE DONNE INICIAL'!A:A,'BASE DONNE INICIAL'!AY:AY)</f>
        <v>6041.25</v>
      </c>
      <c r="E37" s="18"/>
      <c r="F37" s="14"/>
    </row>
    <row r="38" spans="1:10" s="1" customFormat="1" ht="18">
      <c r="A38" s="8"/>
      <c r="B38" s="65" t="s">
        <v>33</v>
      </c>
      <c r="C38" s="66">
        <f>LOOKUP(I10,'BASE DONNE INICIAL'!A:A,'BASE DONNE INICIAL'!AZ:AZ)</f>
        <v>0</v>
      </c>
      <c r="E38" s="18"/>
      <c r="F38" s="14"/>
    </row>
    <row r="39" spans="1:10" s="1" customFormat="1" ht="18">
      <c r="A39" s="8"/>
      <c r="B39" s="65" t="s">
        <v>34</v>
      </c>
      <c r="C39" s="66">
        <f>LOOKUP(I10,'BASE DONNE INICIAL'!A:A,'BASE DONNE INICIAL'!BA:BA)</f>
        <v>0</v>
      </c>
      <c r="E39" s="18"/>
      <c r="F39" s="14"/>
    </row>
    <row r="40" spans="1:10" s="1" customFormat="1" ht="18">
      <c r="A40" s="8"/>
      <c r="B40" s="65" t="s">
        <v>35</v>
      </c>
      <c r="C40" s="66">
        <f>LOOKUP(I10,'BASE DONNE INICIAL'!A:A,'BASE DONNE INICIAL'!BB:BB)</f>
        <v>4833</v>
      </c>
      <c r="E40" s="18"/>
      <c r="F40" s="14"/>
    </row>
    <row r="41" spans="1:10" s="1" customFormat="1" ht="18">
      <c r="A41" s="8"/>
      <c r="B41" s="65" t="s">
        <v>12</v>
      </c>
      <c r="C41" s="66">
        <f>LOOKUP(I10,'BASE DONNE INICIAL'!A:A,'BASE DONNE INICIAL'!AK:AK)</f>
        <v>0</v>
      </c>
      <c r="E41" s="18"/>
      <c r="F41" s="14"/>
    </row>
    <row r="42" spans="1:10" s="1" customFormat="1" ht="18">
      <c r="B42" s="13" t="s">
        <v>13</v>
      </c>
      <c r="C42" s="68">
        <f>SUM(C27:C41)</f>
        <v>73679.25</v>
      </c>
      <c r="E42" s="13"/>
      <c r="F42" s="16"/>
      <c r="J42" s="6"/>
    </row>
    <row r="43" spans="1:10" s="1" customFormat="1" ht="18">
      <c r="A43" s="8"/>
      <c r="B43" s="65" t="s">
        <v>14</v>
      </c>
      <c r="C43" s="66">
        <f>(C42-C41)*9%</f>
        <v>6631.1324999999997</v>
      </c>
      <c r="E43" s="18"/>
      <c r="F43" s="14"/>
    </row>
    <row r="44" spans="1:10" s="1" customFormat="1" ht="18">
      <c r="A44" s="8"/>
      <c r="B44" s="65" t="s">
        <v>15</v>
      </c>
      <c r="C44" s="66">
        <f>H14</f>
        <v>6564.5</v>
      </c>
      <c r="E44" s="18"/>
      <c r="F44" s="14"/>
    </row>
    <row r="45" spans="1:10" s="1" customFormat="1" ht="18">
      <c r="A45" s="8"/>
      <c r="B45" s="65" t="s">
        <v>16</v>
      </c>
      <c r="C45" s="66">
        <f>IF(H10=1,(C42-C41)*1.5%,0)</f>
        <v>0</v>
      </c>
      <c r="E45" s="18"/>
      <c r="F45" s="14"/>
    </row>
    <row r="46" spans="1:10" s="1" customFormat="1" ht="18">
      <c r="B46" s="13" t="s">
        <v>19</v>
      </c>
      <c r="C46" s="68">
        <f>SUM(C43:C45)</f>
        <v>13195.6325</v>
      </c>
      <c r="E46" s="13"/>
      <c r="F46" s="16"/>
      <c r="J46" s="6"/>
    </row>
    <row r="47" spans="1:10" s="1" customFormat="1" ht="25.5" customHeight="1">
      <c r="B47" s="13" t="s">
        <v>20</v>
      </c>
      <c r="C47" s="68">
        <f>C42-C46</f>
        <v>60483.6175</v>
      </c>
      <c r="E47" s="13"/>
      <c r="F47" s="16"/>
      <c r="J47" s="6"/>
    </row>
    <row r="48" spans="1:10" s="1" customFormat="1" ht="18"/>
    <row r="49" spans="2:6" s="1" customFormat="1" ht="18">
      <c r="B49" s="19"/>
      <c r="C49" s="19"/>
      <c r="D49" s="19"/>
      <c r="E49" s="19"/>
      <c r="F49" s="19"/>
    </row>
    <row r="50" spans="2:6" s="1" customFormat="1" ht="18"/>
    <row r="51" spans="2:6" s="1" customFormat="1" ht="18"/>
    <row r="52" spans="2:6" s="1" customFormat="1" ht="18"/>
    <row r="53" spans="2:6" s="1" customFormat="1" ht="18"/>
  </sheetData>
  <mergeCells count="1">
    <mergeCell ref="A1:D1"/>
  </mergeCells>
  <printOptions horizontalCentered="1"/>
  <pageMargins left="0" right="0" top="0.19685039370078741" bottom="0.19685039370078741" header="0" footer="0"/>
  <pageSetup paperSize="9" scale="80" orientation="portrait" horizontalDpi="300" verticalDpi="18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4</xdr:col>
                    <xdr:colOff>647700</xdr:colOff>
                    <xdr:row>9</xdr:row>
                    <xdr:rowOff>85725</xdr:rowOff>
                  </from>
                  <to>
                    <xdr:col>6</xdr:col>
                    <xdr:colOff>657225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666750</xdr:colOff>
                    <xdr:row>13</xdr:row>
                    <xdr:rowOff>28575</xdr:rowOff>
                  </from>
                  <to>
                    <xdr:col>6</xdr:col>
                    <xdr:colOff>657225</xdr:colOff>
                    <xdr:row>14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1"/>
  <sheetViews>
    <sheetView rightToLeft="1" view="pageBreakPreview" zoomScaleNormal="115" zoomScaleSheetLayoutView="100" workbookViewId="0">
      <selection sqref="A1:E1"/>
    </sheetView>
  </sheetViews>
  <sheetFormatPr baseColWidth="10" defaultRowHeight="15"/>
  <cols>
    <col min="1" max="1" width="4.42578125" customWidth="1"/>
    <col min="2" max="2" width="38.85546875" customWidth="1"/>
    <col min="3" max="4" width="23.7109375" customWidth="1"/>
    <col min="5" max="5" width="16.42578125" customWidth="1"/>
    <col min="7" max="7" width="9.5703125" customWidth="1"/>
    <col min="8" max="8" width="10.42578125" customWidth="1"/>
    <col min="9" max="9" width="20.28515625" hidden="1" customWidth="1"/>
    <col min="10" max="10" width="11.42578125" hidden="1" customWidth="1"/>
    <col min="11" max="11" width="17.85546875" customWidth="1"/>
  </cols>
  <sheetData>
    <row r="1" spans="1:10" ht="33.75">
      <c r="A1" s="757" t="s">
        <v>112</v>
      </c>
      <c r="B1" s="757"/>
      <c r="C1" s="757"/>
      <c r="D1" s="757"/>
      <c r="E1" s="757"/>
      <c r="F1" s="20"/>
      <c r="G1" s="20"/>
    </row>
    <row r="2" spans="1:10" ht="19.5" customHeight="1">
      <c r="A2" s="22" t="s">
        <v>475</v>
      </c>
      <c r="C2" s="1"/>
      <c r="D2" s="1"/>
      <c r="E2" s="1"/>
      <c r="F2" s="1"/>
      <c r="G2" s="1"/>
    </row>
    <row r="3" spans="1:10" ht="19.5" customHeight="1">
      <c r="A3" s="22" t="s">
        <v>476</v>
      </c>
      <c r="C3" s="1"/>
      <c r="D3" s="1"/>
      <c r="E3" s="1"/>
      <c r="F3" s="1"/>
      <c r="G3" s="1"/>
    </row>
    <row r="4" spans="1:10" ht="19.5" customHeight="1">
      <c r="A4" s="22" t="s">
        <v>477</v>
      </c>
      <c r="D4" s="198" t="s">
        <v>111</v>
      </c>
      <c r="E4" s="67">
        <f ca="1">NOW()</f>
        <v>43573.698526273147</v>
      </c>
      <c r="F4" s="1"/>
      <c r="G4" s="1"/>
    </row>
    <row r="5" spans="1:10" ht="19.5" customHeight="1">
      <c r="A5" s="22" t="s">
        <v>36</v>
      </c>
      <c r="C5" s="1"/>
      <c r="D5" s="1"/>
      <c r="E5" s="1"/>
      <c r="F5" s="1"/>
      <c r="G5" s="1"/>
    </row>
    <row r="6" spans="1:10" ht="26.25">
      <c r="B6" s="21"/>
      <c r="F6" s="1"/>
      <c r="G6" s="241" t="s">
        <v>216</v>
      </c>
      <c r="H6" s="1"/>
      <c r="I6" s="3" t="s">
        <v>0</v>
      </c>
    </row>
    <row r="7" spans="1:10" ht="11.25" customHeight="1">
      <c r="B7" s="9"/>
      <c r="C7" s="1"/>
      <c r="D7" s="1"/>
      <c r="E7" s="1"/>
      <c r="F7" s="1"/>
      <c r="I7" s="15">
        <f>LOOKUP(I15,'BASE DONNE INICIAL'!A:A,'BASE DONNE INICIAL'!P:P)</f>
        <v>0</v>
      </c>
    </row>
    <row r="8" spans="1:10" ht="11.25" customHeight="1">
      <c r="B8" s="9"/>
      <c r="C8" s="1"/>
      <c r="D8" s="1"/>
      <c r="E8" s="1"/>
      <c r="F8" s="1"/>
      <c r="I8" s="15"/>
    </row>
    <row r="9" spans="1:10" ht="24.75" customHeight="1">
      <c r="B9" s="9"/>
      <c r="C9" s="1"/>
      <c r="D9" s="238" t="str">
        <f>CONCATENATE("المرجع شهر :  ",J14,"  ",H15)</f>
        <v>المرجع شهر :  ماي  2019</v>
      </c>
      <c r="E9" s="1"/>
      <c r="F9" s="1"/>
      <c r="I9" s="15"/>
    </row>
    <row r="10" spans="1:10" ht="11.25" customHeight="1">
      <c r="B10" s="9"/>
      <c r="C10" s="1"/>
      <c r="D10" s="1"/>
      <c r="E10" s="1"/>
      <c r="F10" s="1"/>
      <c r="I10" s="15"/>
    </row>
    <row r="11" spans="1:10" ht="21.75" customHeight="1">
      <c r="B11" s="9"/>
      <c r="C11" s="1"/>
      <c r="D11" s="1"/>
      <c r="E11" s="1"/>
      <c r="F11" s="1"/>
      <c r="G11" s="241" t="s">
        <v>215</v>
      </c>
      <c r="I11" s="4" t="s">
        <v>7</v>
      </c>
    </row>
    <row r="12" spans="1:10" s="1" customFormat="1" ht="23.25">
      <c r="B12" s="11" t="str">
        <f>CONCATENATE("الإسم واللقب :","  ",LOOKUP(I15,'BASE DONNE INICIAL'!A:A,'BASE DONNE INICIAL'!B:B))</f>
        <v>الإسم واللقب :  بن طه  طه</v>
      </c>
      <c r="C12" s="11" t="str">
        <f>CONCATENATE("الرتبة :","  ",LOOKUP(I15,'BASE DONNE INICIAL'!A:A,'BASE DONNE INICIAL'!D:D))</f>
        <v>الرتبة :  متصرف رئيسي</v>
      </c>
      <c r="D12" s="11"/>
      <c r="E12" s="10"/>
      <c r="I12" s="7">
        <f>ROUNDDOWN((C40-C41-C39-C28-C26),-1)</f>
        <v>82090</v>
      </c>
    </row>
    <row r="13" spans="1:10" s="1" customFormat="1" ht="24" thickBot="1">
      <c r="B13" s="11" t="str">
        <f>CONCATENATE( "الوظيفة :","  ",LOOKUP(I15,'[1]BASE DONNE INICIAL'!$A$1:$A$65536,'[1]BASE DONNE INICIAL'!$G$1:$G$65536))</f>
        <v>الوظيفة :  رئيس مصلحة</v>
      </c>
      <c r="C13" s="11" t="str">
        <f>CONCATENATE( "الوظيفة :","  ",LOOKUP(I15,'BASE DONNE INICIAL'!A:A,'BASE DONNE INICIAL'!BO:BO))</f>
        <v>الوظيفة :  م8 أ 14 - د 3</v>
      </c>
      <c r="D13" s="11"/>
      <c r="E13" s="10"/>
      <c r="I13" s="7">
        <f>IF((I12&gt;1500),(IF(OR(I12&gt;22500),IF(AND(I12&gt;22500),(I12-22500)*12%)+IF(AND(I12&gt;28750),(I12-28750)*8%)+IF(AND(I12&gt;30000),(I12-30000)*10%)+1500,IF(AND((I12&gt;1500),(I12&lt;=22500)),(I12-15000)*20%))),0)/2</f>
        <v>9063.5</v>
      </c>
    </row>
    <row r="14" spans="1:10" s="1" customFormat="1" ht="24" thickBot="1">
      <c r="B14" s="11" t="str">
        <f>CONCATENATE("الحالة العائلية :","  ",LOOKUP(I15,'[1]BASE DONNE INICIAL'!$A$1:$A$65536,'[1]BASE DONNE INICIAL'!$BK$1:$BK$65536))</f>
        <v>الحالة العائلية :  عازب (ة)</v>
      </c>
      <c r="C14" s="11" t="str">
        <f>CONCATENATE("الدرجة :","  ",LOOKUP(I15,'BASE DONNE INICIAL'!A:A,'BASE DONNE INICIAL'!H:H))</f>
        <v>الدرجة :  3</v>
      </c>
      <c r="D14" s="11"/>
      <c r="E14" s="10"/>
      <c r="I14" s="5" t="s">
        <v>3</v>
      </c>
      <c r="J14" s="1" t="str">
        <f>LOOKUP(J15,J16:J27,I16:I27)</f>
        <v>ماي</v>
      </c>
    </row>
    <row r="15" spans="1:10" s="1" customFormat="1" ht="24" thickBot="1">
      <c r="B15" s="11" t="str">
        <f>CONCATENATE("الإقامة :","  ",LOOKUP(I15,'BASE DONNE INICIAL'!A:A,'BASE DONNE INICIAL'!E:E))</f>
        <v>الإقامة :  إليزي</v>
      </c>
      <c r="C15" s="11" t="str">
        <f>CONCATENATE("الرقم الإستدلالي :","  ",LOOKUP(I15,'BASE DONNE INICIAL'!A:A,'BASE DONNE INICIAL'!BM:BM))</f>
        <v>الرقم الإستدلالي :  621 + 93+195</v>
      </c>
      <c r="D15" s="11"/>
      <c r="E15" s="10"/>
      <c r="G15" s="234" t="s">
        <v>217</v>
      </c>
      <c r="H15" s="233">
        <v>2019</v>
      </c>
      <c r="I15" s="5">
        <v>8</v>
      </c>
      <c r="J15" s="1">
        <v>5</v>
      </c>
    </row>
    <row r="16" spans="1:10" s="1" customFormat="1" ht="23.25">
      <c r="B16" s="10"/>
      <c r="C16" s="11"/>
      <c r="D16" s="11"/>
      <c r="F16" s="12"/>
      <c r="G16" s="2"/>
      <c r="I16" s="232" t="s">
        <v>204</v>
      </c>
      <c r="J16" s="1">
        <v>1</v>
      </c>
    </row>
    <row r="17" spans="1:10" s="1" customFormat="1" ht="12" customHeight="1">
      <c r="B17" s="10"/>
      <c r="C17" s="11"/>
      <c r="D17" s="11"/>
      <c r="F17" s="12"/>
      <c r="G17" s="2"/>
      <c r="I17" s="1" t="s">
        <v>205</v>
      </c>
      <c r="J17" s="1">
        <v>2</v>
      </c>
    </row>
    <row r="18" spans="1:10" s="1" customFormat="1" ht="24" customHeight="1">
      <c r="B18" s="8"/>
      <c r="C18" s="8"/>
      <c r="D18" s="8"/>
      <c r="F18" s="8"/>
      <c r="G18" s="8"/>
      <c r="I18" s="1" t="s">
        <v>206</v>
      </c>
      <c r="J18" s="1">
        <v>3</v>
      </c>
    </row>
    <row r="19" spans="1:10" s="1" customFormat="1" ht="23.25" customHeight="1">
      <c r="C19" s="13"/>
      <c r="D19" s="13"/>
      <c r="E19" s="13"/>
      <c r="F19" s="17"/>
      <c r="G19" s="13"/>
      <c r="I19" s="1" t="s">
        <v>37</v>
      </c>
      <c r="J19" s="1">
        <v>4</v>
      </c>
    </row>
    <row r="20" spans="1:10" s="1" customFormat="1" ht="18">
      <c r="A20" s="8"/>
      <c r="B20" s="65" t="s">
        <v>2</v>
      </c>
      <c r="C20" s="66">
        <f>LOOKUP(I15,'BASE DONNE INICIAL'!A:A,'BASE DONNE INICIAL'!AN:AN)</f>
        <v>27945</v>
      </c>
      <c r="D20" s="66">
        <f>C20*12</f>
        <v>335340</v>
      </c>
      <c r="F20" s="18"/>
      <c r="G20" s="14"/>
      <c r="I20" s="1" t="s">
        <v>209</v>
      </c>
      <c r="J20" s="1">
        <v>5</v>
      </c>
    </row>
    <row r="21" spans="1:10" s="1" customFormat="1" ht="18">
      <c r="A21" s="8"/>
      <c r="B21" s="65" t="s">
        <v>4</v>
      </c>
      <c r="C21" s="66">
        <f>LOOKUP(I15,'BASE DONNE INICIAL'!A:A,'BASE DONNE INICIAL'!AO:AO)</f>
        <v>4185</v>
      </c>
      <c r="D21" s="66">
        <f t="shared" ref="D21:D24" si="0">C21*12</f>
        <v>50220</v>
      </c>
      <c r="F21" s="18"/>
      <c r="G21" s="14"/>
      <c r="I21" s="1" t="s">
        <v>208</v>
      </c>
      <c r="J21" s="1">
        <v>6</v>
      </c>
    </row>
    <row r="22" spans="1:10" s="1" customFormat="1" ht="18">
      <c r="A22" s="8"/>
      <c r="B22" s="65" t="s">
        <v>21</v>
      </c>
      <c r="C22" s="66">
        <f>LOOKUP(I15,'BASE DONNE INICIAL'!A:A,'BASE DONNE INICIAL'!AL:AL)</f>
        <v>0</v>
      </c>
      <c r="D22" s="66">
        <f t="shared" si="0"/>
        <v>0</v>
      </c>
      <c r="F22" s="18"/>
      <c r="G22" s="14"/>
      <c r="I22" s="1" t="s">
        <v>210</v>
      </c>
      <c r="J22" s="1">
        <v>7</v>
      </c>
    </row>
    <row r="23" spans="1:10" s="1" customFormat="1" ht="18">
      <c r="A23" s="8"/>
      <c r="B23" s="65" t="s">
        <v>22</v>
      </c>
      <c r="C23" s="66">
        <f>LOOKUP(I15,'BASE DONNE INICIAL'!A:A,'BASE DONNE INICIAL'!AM:AM)</f>
        <v>0</v>
      </c>
      <c r="D23" s="66">
        <f t="shared" si="0"/>
        <v>0</v>
      </c>
      <c r="F23" s="18"/>
      <c r="G23" s="14"/>
      <c r="I23" s="1" t="s">
        <v>207</v>
      </c>
      <c r="J23" s="1">
        <v>8</v>
      </c>
    </row>
    <row r="24" spans="1:10" s="1" customFormat="1" ht="18">
      <c r="A24" s="8"/>
      <c r="B24" s="65" t="s">
        <v>23</v>
      </c>
      <c r="C24" s="66">
        <f>LOOKUP(I15,'BASE DONNE INICIAL'!A:A,'BASE DONNE INICIAL'!AG:AG)*45</f>
        <v>8775</v>
      </c>
      <c r="D24" s="66">
        <f t="shared" si="0"/>
        <v>105300</v>
      </c>
      <c r="F24" s="18"/>
      <c r="G24" s="14"/>
      <c r="I24" s="1" t="s">
        <v>211</v>
      </c>
      <c r="J24" s="1">
        <v>9</v>
      </c>
    </row>
    <row r="25" spans="1:10" s="1" customFormat="1" ht="18">
      <c r="B25" s="13" t="s">
        <v>5</v>
      </c>
      <c r="C25" s="68">
        <f>SUM(C20:C24)</f>
        <v>40905</v>
      </c>
      <c r="D25" s="68">
        <f>SUM(D20:D24)</f>
        <v>490860</v>
      </c>
      <c r="F25" s="16"/>
      <c r="G25" s="16"/>
      <c r="I25" s="1" t="s">
        <v>212</v>
      </c>
      <c r="J25" s="1">
        <v>10</v>
      </c>
    </row>
    <row r="26" spans="1:10" s="1" customFormat="1" ht="18">
      <c r="B26" s="65" t="s">
        <v>6</v>
      </c>
      <c r="C26" s="66">
        <f>LOOKUP(I15,'BASE DONNE INICIAL'!A:A,'BASE DONNE INICIAL'!AQ:AQ)</f>
        <v>1868.9999999999998</v>
      </c>
      <c r="D26" s="66">
        <f>C26*12</f>
        <v>22427.999999999996</v>
      </c>
      <c r="F26" s="18"/>
      <c r="G26" s="14"/>
      <c r="I26" s="1" t="s">
        <v>213</v>
      </c>
      <c r="J26" s="1">
        <v>11</v>
      </c>
    </row>
    <row r="27" spans="1:10" s="1" customFormat="1" ht="18">
      <c r="A27" s="8"/>
      <c r="B27" s="65" t="s">
        <v>24</v>
      </c>
      <c r="C27" s="66">
        <f>LOOKUP(I15,'BASE DONNE INICIAL'!A:A,'BASE DONNE INICIAL'!AR:AR)</f>
        <v>25704</v>
      </c>
      <c r="D27" s="66">
        <f t="shared" ref="D27:D39" si="1">C27*12</f>
        <v>308448</v>
      </c>
      <c r="F27" s="18"/>
      <c r="G27" s="14"/>
      <c r="I27" s="1" t="s">
        <v>214</v>
      </c>
      <c r="J27" s="1">
        <v>12</v>
      </c>
    </row>
    <row r="28" spans="1:10" s="1" customFormat="1" ht="18">
      <c r="A28" s="8"/>
      <c r="B28" s="65" t="s">
        <v>25</v>
      </c>
      <c r="C28" s="66">
        <f>LOOKUP(I15,'BASE DONNE INICIAL'!A:A,'BASE DONNE INICIAL'!AP:AP)</f>
        <v>2000</v>
      </c>
      <c r="D28" s="66">
        <f t="shared" si="1"/>
        <v>24000</v>
      </c>
      <c r="F28" s="18"/>
      <c r="G28" s="14"/>
      <c r="I28" s="14"/>
    </row>
    <row r="29" spans="1:10" s="1" customFormat="1" ht="18">
      <c r="A29" s="8"/>
      <c r="B29" s="65" t="s">
        <v>26</v>
      </c>
      <c r="C29" s="66">
        <f>LOOKUP(I15,'BASE DONNE INICIAL'!A:A,'BASE DONNE INICIAL'!AS:AS)</f>
        <v>1500</v>
      </c>
      <c r="D29" s="66">
        <f t="shared" si="1"/>
        <v>18000</v>
      </c>
      <c r="F29" s="18"/>
      <c r="G29" s="14"/>
    </row>
    <row r="30" spans="1:10" s="1" customFormat="1" ht="18">
      <c r="A30" s="8"/>
      <c r="B30" s="65" t="s">
        <v>27</v>
      </c>
      <c r="C30" s="66">
        <f>LOOKUP(I15,'BASE DONNE INICIAL'!A:A,'BASE DONNE INICIAL'!AT:AT)</f>
        <v>12852</v>
      </c>
      <c r="D30" s="66">
        <f t="shared" si="1"/>
        <v>154224</v>
      </c>
      <c r="F30" s="18"/>
      <c r="G30" s="14"/>
    </row>
    <row r="31" spans="1:10" s="1" customFormat="1" ht="18">
      <c r="A31" s="8"/>
      <c r="B31" s="65" t="s">
        <v>28</v>
      </c>
      <c r="C31" s="66">
        <f>LOOKUP(I15,'BASE DONNE INICIAL'!A:A,'BASE DONNE INICIAL'!AU:AU)</f>
        <v>0</v>
      </c>
      <c r="D31" s="66">
        <f t="shared" si="1"/>
        <v>0</v>
      </c>
      <c r="F31" s="18"/>
      <c r="G31" s="14"/>
    </row>
    <row r="32" spans="1:10" s="1" customFormat="1" ht="18">
      <c r="A32" s="8"/>
      <c r="B32" s="65" t="s">
        <v>29</v>
      </c>
      <c r="C32" s="66">
        <f>LOOKUP(I15,'BASE DONNE INICIAL'!A:A,'BASE DONNE INICIAL'!AV:AV)</f>
        <v>0</v>
      </c>
      <c r="D32" s="66">
        <f t="shared" si="1"/>
        <v>0</v>
      </c>
      <c r="F32" s="18"/>
      <c r="G32" s="14"/>
    </row>
    <row r="33" spans="1:11" s="1" customFormat="1" ht="18">
      <c r="A33" s="8"/>
      <c r="B33" s="65" t="s">
        <v>30</v>
      </c>
      <c r="C33" s="66">
        <f>LOOKUP(I15,'BASE DONNE INICIAL'!A:A,'BASE DONNE INICIAL'!AW:AW)</f>
        <v>0</v>
      </c>
      <c r="D33" s="66">
        <f t="shared" si="1"/>
        <v>0</v>
      </c>
      <c r="F33" s="18"/>
      <c r="G33" s="14"/>
    </row>
    <row r="34" spans="1:11" s="1" customFormat="1" ht="18">
      <c r="A34" s="8"/>
      <c r="B34" s="65" t="s">
        <v>31</v>
      </c>
      <c r="C34" s="66">
        <f>LOOKUP(I15,'BASE DONNE INICIAL'!A:A,'BASE DONNE INICIAL'!AX:AX)</f>
        <v>0</v>
      </c>
      <c r="D34" s="66">
        <f t="shared" si="1"/>
        <v>0</v>
      </c>
      <c r="F34" s="18"/>
      <c r="G34" s="14"/>
    </row>
    <row r="35" spans="1:11" s="1" customFormat="1" ht="18">
      <c r="A35" s="8"/>
      <c r="B35" s="65" t="s">
        <v>32</v>
      </c>
      <c r="C35" s="66">
        <f>LOOKUP(I15,'BASE DONNE INICIAL'!A:A,'BASE DONNE INICIAL'!AY:AY)</f>
        <v>0</v>
      </c>
      <c r="D35" s="66">
        <f t="shared" si="1"/>
        <v>0</v>
      </c>
      <c r="F35" s="18"/>
      <c r="G35" s="14"/>
    </row>
    <row r="36" spans="1:11" s="1" customFormat="1" ht="18">
      <c r="A36" s="8"/>
      <c r="B36" s="65" t="s">
        <v>33</v>
      </c>
      <c r="C36" s="66">
        <f>LOOKUP(I15,'BASE DONNE INICIAL'!A:A,'BASE DONNE INICIAL'!AZ:AZ)</f>
        <v>0</v>
      </c>
      <c r="D36" s="66">
        <f t="shared" si="1"/>
        <v>0</v>
      </c>
      <c r="F36" s="18"/>
      <c r="G36" s="14"/>
    </row>
    <row r="37" spans="1:11" s="1" customFormat="1" ht="18">
      <c r="A37" s="8"/>
      <c r="B37" s="65" t="s">
        <v>34</v>
      </c>
      <c r="C37" s="66">
        <f>LOOKUP(I15,'BASE DONNE INICIAL'!A:A,'BASE DONNE INICIAL'!BA:BA)</f>
        <v>3213</v>
      </c>
      <c r="D37" s="66">
        <f t="shared" si="1"/>
        <v>38556</v>
      </c>
      <c r="F37" s="18"/>
      <c r="G37" s="14"/>
    </row>
    <row r="38" spans="1:11" s="1" customFormat="1" ht="18">
      <c r="A38" s="8"/>
      <c r="B38" s="65" t="s">
        <v>35</v>
      </c>
      <c r="C38" s="66">
        <f>LOOKUP(I15,'BASE DONNE INICIAL'!A:A,'BASE DONNE INICIAL'!BB:BB)</f>
        <v>6426</v>
      </c>
      <c r="D38" s="66">
        <f t="shared" si="1"/>
        <v>77112</v>
      </c>
      <c r="F38" s="18"/>
      <c r="G38" s="14"/>
    </row>
    <row r="39" spans="1:11" s="1" customFormat="1" ht="18">
      <c r="A39" s="8"/>
      <c r="B39" s="65" t="s">
        <v>12</v>
      </c>
      <c r="C39" s="66">
        <f>LOOKUP(I15,'BASE DONNE INICIAL'!A:A,'BASE DONNE INICIAL'!AK:AK)</f>
        <v>0</v>
      </c>
      <c r="D39" s="66">
        <f t="shared" si="1"/>
        <v>0</v>
      </c>
      <c r="F39" s="18"/>
      <c r="G39" s="14"/>
    </row>
    <row r="40" spans="1:11" s="1" customFormat="1" ht="18">
      <c r="B40" s="13" t="s">
        <v>13</v>
      </c>
      <c r="C40" s="68">
        <f>SUM(C25:C39)</f>
        <v>94469</v>
      </c>
      <c r="D40" s="68">
        <f>SUM(D25:D39)</f>
        <v>1133628</v>
      </c>
      <c r="F40" s="13"/>
      <c r="G40" s="16"/>
      <c r="K40" s="6"/>
    </row>
    <row r="41" spans="1:11" s="1" customFormat="1" ht="18">
      <c r="A41" s="8"/>
      <c r="B41" s="65" t="s">
        <v>14</v>
      </c>
      <c r="C41" s="66">
        <f>(C40-C39)*9%</f>
        <v>8502.2099999999991</v>
      </c>
      <c r="D41" s="66">
        <f>C41*12</f>
        <v>102026.51999999999</v>
      </c>
      <c r="F41" s="18"/>
      <c r="G41" s="14"/>
    </row>
    <row r="42" spans="1:11" s="1" customFormat="1" ht="18">
      <c r="A42" s="8"/>
      <c r="B42" s="65" t="s">
        <v>15</v>
      </c>
      <c r="C42" s="66">
        <f>I13</f>
        <v>9063.5</v>
      </c>
      <c r="D42" s="66">
        <f t="shared" ref="D42:D43" si="2">C42*12</f>
        <v>108762</v>
      </c>
      <c r="F42" s="18"/>
      <c r="G42" s="14"/>
    </row>
    <row r="43" spans="1:11" s="1" customFormat="1" ht="18">
      <c r="A43" s="8"/>
      <c r="B43" s="65" t="s">
        <v>16</v>
      </c>
      <c r="C43" s="199">
        <f>IF(I7=1,(C40-C39)*1.5%,0)</f>
        <v>0</v>
      </c>
      <c r="D43" s="199">
        <f t="shared" si="2"/>
        <v>0</v>
      </c>
      <c r="F43" s="18"/>
      <c r="G43" s="14"/>
    </row>
    <row r="44" spans="1:11" s="1" customFormat="1" ht="18">
      <c r="B44" s="13" t="s">
        <v>19</v>
      </c>
      <c r="C44" s="68">
        <f>SUM(C41:C43)</f>
        <v>17565.71</v>
      </c>
      <c r="D44" s="68">
        <f>SUM(D41:D43)</f>
        <v>210788.52</v>
      </c>
      <c r="F44" s="13"/>
      <c r="G44" s="16"/>
      <c r="K44" s="6"/>
    </row>
    <row r="45" spans="1:11" s="1" customFormat="1" ht="25.5" customHeight="1">
      <c r="B45" s="13" t="s">
        <v>20</v>
      </c>
      <c r="C45" s="68">
        <f>C40-C44</f>
        <v>76903.290000000008</v>
      </c>
      <c r="D45" s="68">
        <f>D40-D44</f>
        <v>922839.48</v>
      </c>
      <c r="F45" s="13"/>
      <c r="G45" s="16"/>
      <c r="K45" s="6"/>
    </row>
    <row r="46" spans="1:11" s="1" customFormat="1" ht="18"/>
    <row r="47" spans="1:11" s="1" customFormat="1" ht="18">
      <c r="B47" s="19"/>
      <c r="C47" s="19"/>
      <c r="D47" s="19"/>
      <c r="E47" s="19"/>
      <c r="F47" s="19"/>
      <c r="G47" s="19"/>
    </row>
    <row r="48" spans="1:11" s="1" customFormat="1" ht="18"/>
    <row r="49" s="1" customFormat="1" ht="18"/>
    <row r="50" s="1" customFormat="1" ht="18"/>
    <row r="51" s="1" customFormat="1" ht="18"/>
  </sheetData>
  <mergeCells count="1">
    <mergeCell ref="A1:E1"/>
  </mergeCells>
  <printOptions horizontalCentered="1"/>
  <pageMargins left="0.19685039370078741" right="0.59055118110236227" top="0.19685039370078741" bottom="0.19685039370078741" header="0" footer="0"/>
  <pageSetup paperSize="9" scale="85" orientation="portrait" horizontalDpi="300" verticalDpi="18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5</xdr:col>
                    <xdr:colOff>714375</xdr:colOff>
                    <xdr:row>6</xdr:row>
                    <xdr:rowOff>247650</xdr:rowOff>
                  </from>
                  <to>
                    <xdr:col>10</xdr:col>
                    <xdr:colOff>9525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5</xdr:col>
                    <xdr:colOff>695325</xdr:colOff>
                    <xdr:row>11</xdr:row>
                    <xdr:rowOff>38100</xdr:rowOff>
                  </from>
                  <to>
                    <xdr:col>7</xdr:col>
                    <xdr:colOff>685800</xdr:colOff>
                    <xdr:row>12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46"/>
  <sheetViews>
    <sheetView rightToLeft="1" view="pageBreakPreview" zoomScaleSheetLayoutView="100" workbookViewId="0"/>
  </sheetViews>
  <sheetFormatPr baseColWidth="10" defaultRowHeight="12.75"/>
  <cols>
    <col min="1" max="1" width="7.42578125" style="223" customWidth="1"/>
    <col min="2" max="2" width="43.42578125" style="223" customWidth="1"/>
    <col min="3" max="3" width="22.140625" style="223" customWidth="1"/>
    <col min="4" max="4" width="39.140625" style="223" customWidth="1"/>
    <col min="5" max="5" width="19.140625" style="223" customWidth="1"/>
    <col min="6" max="6" width="5.28515625" style="223" customWidth="1"/>
    <col min="7" max="7" width="9" style="224" customWidth="1"/>
    <col min="8" max="8" width="7.5703125" style="223" customWidth="1"/>
    <col min="9" max="9" width="11.85546875" style="223" customWidth="1"/>
    <col min="10" max="10" width="18.85546875" style="223" hidden="1" customWidth="1"/>
    <col min="11" max="11" width="11.42578125" style="223" hidden="1" customWidth="1"/>
    <col min="12" max="13" width="18.85546875" style="223" customWidth="1"/>
    <col min="14" max="255" width="11.42578125" style="223"/>
    <col min="256" max="256" width="38.5703125" style="223" customWidth="1"/>
    <col min="257" max="257" width="19.140625" style="223" customWidth="1"/>
    <col min="258" max="258" width="19.5703125" style="223" customWidth="1"/>
    <col min="259" max="259" width="20.28515625" style="223" customWidth="1"/>
    <col min="260" max="260" width="16.85546875" style="223" customWidth="1"/>
    <col min="261" max="261" width="21.28515625" style="223" customWidth="1"/>
    <col min="262" max="262" width="5.28515625" style="223" customWidth="1"/>
    <col min="263" max="263" width="9" style="223" customWidth="1"/>
    <col min="264" max="264" width="7.5703125" style="223" customWidth="1"/>
    <col min="265" max="265" width="11.85546875" style="223" customWidth="1"/>
    <col min="266" max="267" width="11.42578125" style="223"/>
    <col min="268" max="269" width="18.85546875" style="223" customWidth="1"/>
    <col min="270" max="511" width="11.42578125" style="223"/>
    <col min="512" max="512" width="38.5703125" style="223" customWidth="1"/>
    <col min="513" max="513" width="19.140625" style="223" customWidth="1"/>
    <col min="514" max="514" width="19.5703125" style="223" customWidth="1"/>
    <col min="515" max="515" width="20.28515625" style="223" customWidth="1"/>
    <col min="516" max="516" width="16.85546875" style="223" customWidth="1"/>
    <col min="517" max="517" width="21.28515625" style="223" customWidth="1"/>
    <col min="518" max="518" width="5.28515625" style="223" customWidth="1"/>
    <col min="519" max="519" width="9" style="223" customWidth="1"/>
    <col min="520" max="520" width="7.5703125" style="223" customWidth="1"/>
    <col min="521" max="521" width="11.85546875" style="223" customWidth="1"/>
    <col min="522" max="523" width="11.42578125" style="223"/>
    <col min="524" max="525" width="18.85546875" style="223" customWidth="1"/>
    <col min="526" max="767" width="11.42578125" style="223"/>
    <col min="768" max="768" width="38.5703125" style="223" customWidth="1"/>
    <col min="769" max="769" width="19.140625" style="223" customWidth="1"/>
    <col min="770" max="770" width="19.5703125" style="223" customWidth="1"/>
    <col min="771" max="771" width="20.28515625" style="223" customWidth="1"/>
    <col min="772" max="772" width="16.85546875" style="223" customWidth="1"/>
    <col min="773" max="773" width="21.28515625" style="223" customWidth="1"/>
    <col min="774" max="774" width="5.28515625" style="223" customWidth="1"/>
    <col min="775" max="775" width="9" style="223" customWidth="1"/>
    <col min="776" max="776" width="7.5703125" style="223" customWidth="1"/>
    <col min="777" max="777" width="11.85546875" style="223" customWidth="1"/>
    <col min="778" max="779" width="11.42578125" style="223"/>
    <col min="780" max="781" width="18.85546875" style="223" customWidth="1"/>
    <col min="782" max="1023" width="11.42578125" style="223"/>
    <col min="1024" max="1024" width="38.5703125" style="223" customWidth="1"/>
    <col min="1025" max="1025" width="19.140625" style="223" customWidth="1"/>
    <col min="1026" max="1026" width="19.5703125" style="223" customWidth="1"/>
    <col min="1027" max="1027" width="20.28515625" style="223" customWidth="1"/>
    <col min="1028" max="1028" width="16.85546875" style="223" customWidth="1"/>
    <col min="1029" max="1029" width="21.28515625" style="223" customWidth="1"/>
    <col min="1030" max="1030" width="5.28515625" style="223" customWidth="1"/>
    <col min="1031" max="1031" width="9" style="223" customWidth="1"/>
    <col min="1032" max="1032" width="7.5703125" style="223" customWidth="1"/>
    <col min="1033" max="1033" width="11.85546875" style="223" customWidth="1"/>
    <col min="1034" max="1035" width="11.42578125" style="223"/>
    <col min="1036" max="1037" width="18.85546875" style="223" customWidth="1"/>
    <col min="1038" max="1279" width="11.42578125" style="223"/>
    <col min="1280" max="1280" width="38.5703125" style="223" customWidth="1"/>
    <col min="1281" max="1281" width="19.140625" style="223" customWidth="1"/>
    <col min="1282" max="1282" width="19.5703125" style="223" customWidth="1"/>
    <col min="1283" max="1283" width="20.28515625" style="223" customWidth="1"/>
    <col min="1284" max="1284" width="16.85546875" style="223" customWidth="1"/>
    <col min="1285" max="1285" width="21.28515625" style="223" customWidth="1"/>
    <col min="1286" max="1286" width="5.28515625" style="223" customWidth="1"/>
    <col min="1287" max="1287" width="9" style="223" customWidth="1"/>
    <col min="1288" max="1288" width="7.5703125" style="223" customWidth="1"/>
    <col min="1289" max="1289" width="11.85546875" style="223" customWidth="1"/>
    <col min="1290" max="1291" width="11.42578125" style="223"/>
    <col min="1292" max="1293" width="18.85546875" style="223" customWidth="1"/>
    <col min="1294" max="1535" width="11.42578125" style="223"/>
    <col min="1536" max="1536" width="38.5703125" style="223" customWidth="1"/>
    <col min="1537" max="1537" width="19.140625" style="223" customWidth="1"/>
    <col min="1538" max="1538" width="19.5703125" style="223" customWidth="1"/>
    <col min="1539" max="1539" width="20.28515625" style="223" customWidth="1"/>
    <col min="1540" max="1540" width="16.85546875" style="223" customWidth="1"/>
    <col min="1541" max="1541" width="21.28515625" style="223" customWidth="1"/>
    <col min="1542" max="1542" width="5.28515625" style="223" customWidth="1"/>
    <col min="1543" max="1543" width="9" style="223" customWidth="1"/>
    <col min="1544" max="1544" width="7.5703125" style="223" customWidth="1"/>
    <col min="1545" max="1545" width="11.85546875" style="223" customWidth="1"/>
    <col min="1546" max="1547" width="11.42578125" style="223"/>
    <col min="1548" max="1549" width="18.85546875" style="223" customWidth="1"/>
    <col min="1550" max="1791" width="11.42578125" style="223"/>
    <col min="1792" max="1792" width="38.5703125" style="223" customWidth="1"/>
    <col min="1793" max="1793" width="19.140625" style="223" customWidth="1"/>
    <col min="1794" max="1794" width="19.5703125" style="223" customWidth="1"/>
    <col min="1795" max="1795" width="20.28515625" style="223" customWidth="1"/>
    <col min="1796" max="1796" width="16.85546875" style="223" customWidth="1"/>
    <col min="1797" max="1797" width="21.28515625" style="223" customWidth="1"/>
    <col min="1798" max="1798" width="5.28515625" style="223" customWidth="1"/>
    <col min="1799" max="1799" width="9" style="223" customWidth="1"/>
    <col min="1800" max="1800" width="7.5703125" style="223" customWidth="1"/>
    <col min="1801" max="1801" width="11.85546875" style="223" customWidth="1"/>
    <col min="1802" max="1803" width="11.42578125" style="223"/>
    <col min="1804" max="1805" width="18.85546875" style="223" customWidth="1"/>
    <col min="1806" max="2047" width="11.42578125" style="223"/>
    <col min="2048" max="2048" width="38.5703125" style="223" customWidth="1"/>
    <col min="2049" max="2049" width="19.140625" style="223" customWidth="1"/>
    <col min="2050" max="2050" width="19.5703125" style="223" customWidth="1"/>
    <col min="2051" max="2051" width="20.28515625" style="223" customWidth="1"/>
    <col min="2052" max="2052" width="16.85546875" style="223" customWidth="1"/>
    <col min="2053" max="2053" width="21.28515625" style="223" customWidth="1"/>
    <col min="2054" max="2054" width="5.28515625" style="223" customWidth="1"/>
    <col min="2055" max="2055" width="9" style="223" customWidth="1"/>
    <col min="2056" max="2056" width="7.5703125" style="223" customWidth="1"/>
    <col min="2057" max="2057" width="11.85546875" style="223" customWidth="1"/>
    <col min="2058" max="2059" width="11.42578125" style="223"/>
    <col min="2060" max="2061" width="18.85546875" style="223" customWidth="1"/>
    <col min="2062" max="2303" width="11.42578125" style="223"/>
    <col min="2304" max="2304" width="38.5703125" style="223" customWidth="1"/>
    <col min="2305" max="2305" width="19.140625" style="223" customWidth="1"/>
    <col min="2306" max="2306" width="19.5703125" style="223" customWidth="1"/>
    <col min="2307" max="2307" width="20.28515625" style="223" customWidth="1"/>
    <col min="2308" max="2308" width="16.85546875" style="223" customWidth="1"/>
    <col min="2309" max="2309" width="21.28515625" style="223" customWidth="1"/>
    <col min="2310" max="2310" width="5.28515625" style="223" customWidth="1"/>
    <col min="2311" max="2311" width="9" style="223" customWidth="1"/>
    <col min="2312" max="2312" width="7.5703125" style="223" customWidth="1"/>
    <col min="2313" max="2313" width="11.85546875" style="223" customWidth="1"/>
    <col min="2314" max="2315" width="11.42578125" style="223"/>
    <col min="2316" max="2317" width="18.85546875" style="223" customWidth="1"/>
    <col min="2318" max="2559" width="11.42578125" style="223"/>
    <col min="2560" max="2560" width="38.5703125" style="223" customWidth="1"/>
    <col min="2561" max="2561" width="19.140625" style="223" customWidth="1"/>
    <col min="2562" max="2562" width="19.5703125" style="223" customWidth="1"/>
    <col min="2563" max="2563" width="20.28515625" style="223" customWidth="1"/>
    <col min="2564" max="2564" width="16.85546875" style="223" customWidth="1"/>
    <col min="2565" max="2565" width="21.28515625" style="223" customWidth="1"/>
    <col min="2566" max="2566" width="5.28515625" style="223" customWidth="1"/>
    <col min="2567" max="2567" width="9" style="223" customWidth="1"/>
    <col min="2568" max="2568" width="7.5703125" style="223" customWidth="1"/>
    <col min="2569" max="2569" width="11.85546875" style="223" customWidth="1"/>
    <col min="2570" max="2571" width="11.42578125" style="223"/>
    <col min="2572" max="2573" width="18.85546875" style="223" customWidth="1"/>
    <col min="2574" max="2815" width="11.42578125" style="223"/>
    <col min="2816" max="2816" width="38.5703125" style="223" customWidth="1"/>
    <col min="2817" max="2817" width="19.140625" style="223" customWidth="1"/>
    <col min="2818" max="2818" width="19.5703125" style="223" customWidth="1"/>
    <col min="2819" max="2819" width="20.28515625" style="223" customWidth="1"/>
    <col min="2820" max="2820" width="16.85546875" style="223" customWidth="1"/>
    <col min="2821" max="2821" width="21.28515625" style="223" customWidth="1"/>
    <col min="2822" max="2822" width="5.28515625" style="223" customWidth="1"/>
    <col min="2823" max="2823" width="9" style="223" customWidth="1"/>
    <col min="2824" max="2824" width="7.5703125" style="223" customWidth="1"/>
    <col min="2825" max="2825" width="11.85546875" style="223" customWidth="1"/>
    <col min="2826" max="2827" width="11.42578125" style="223"/>
    <col min="2828" max="2829" width="18.85546875" style="223" customWidth="1"/>
    <col min="2830" max="3071" width="11.42578125" style="223"/>
    <col min="3072" max="3072" width="38.5703125" style="223" customWidth="1"/>
    <col min="3073" max="3073" width="19.140625" style="223" customWidth="1"/>
    <col min="3074" max="3074" width="19.5703125" style="223" customWidth="1"/>
    <col min="3075" max="3075" width="20.28515625" style="223" customWidth="1"/>
    <col min="3076" max="3076" width="16.85546875" style="223" customWidth="1"/>
    <col min="3077" max="3077" width="21.28515625" style="223" customWidth="1"/>
    <col min="3078" max="3078" width="5.28515625" style="223" customWidth="1"/>
    <col min="3079" max="3079" width="9" style="223" customWidth="1"/>
    <col min="3080" max="3080" width="7.5703125" style="223" customWidth="1"/>
    <col min="3081" max="3081" width="11.85546875" style="223" customWidth="1"/>
    <col min="3082" max="3083" width="11.42578125" style="223"/>
    <col min="3084" max="3085" width="18.85546875" style="223" customWidth="1"/>
    <col min="3086" max="3327" width="11.42578125" style="223"/>
    <col min="3328" max="3328" width="38.5703125" style="223" customWidth="1"/>
    <col min="3329" max="3329" width="19.140625" style="223" customWidth="1"/>
    <col min="3330" max="3330" width="19.5703125" style="223" customWidth="1"/>
    <col min="3331" max="3331" width="20.28515625" style="223" customWidth="1"/>
    <col min="3332" max="3332" width="16.85546875" style="223" customWidth="1"/>
    <col min="3333" max="3333" width="21.28515625" style="223" customWidth="1"/>
    <col min="3334" max="3334" width="5.28515625" style="223" customWidth="1"/>
    <col min="3335" max="3335" width="9" style="223" customWidth="1"/>
    <col min="3336" max="3336" width="7.5703125" style="223" customWidth="1"/>
    <col min="3337" max="3337" width="11.85546875" style="223" customWidth="1"/>
    <col min="3338" max="3339" width="11.42578125" style="223"/>
    <col min="3340" max="3341" width="18.85546875" style="223" customWidth="1"/>
    <col min="3342" max="3583" width="11.42578125" style="223"/>
    <col min="3584" max="3584" width="38.5703125" style="223" customWidth="1"/>
    <col min="3585" max="3585" width="19.140625" style="223" customWidth="1"/>
    <col min="3586" max="3586" width="19.5703125" style="223" customWidth="1"/>
    <col min="3587" max="3587" width="20.28515625" style="223" customWidth="1"/>
    <col min="3588" max="3588" width="16.85546875" style="223" customWidth="1"/>
    <col min="3589" max="3589" width="21.28515625" style="223" customWidth="1"/>
    <col min="3590" max="3590" width="5.28515625" style="223" customWidth="1"/>
    <col min="3591" max="3591" width="9" style="223" customWidth="1"/>
    <col min="3592" max="3592" width="7.5703125" style="223" customWidth="1"/>
    <col min="3593" max="3593" width="11.85546875" style="223" customWidth="1"/>
    <col min="3594" max="3595" width="11.42578125" style="223"/>
    <col min="3596" max="3597" width="18.85546875" style="223" customWidth="1"/>
    <col min="3598" max="3839" width="11.42578125" style="223"/>
    <col min="3840" max="3840" width="38.5703125" style="223" customWidth="1"/>
    <col min="3841" max="3841" width="19.140625" style="223" customWidth="1"/>
    <col min="3842" max="3842" width="19.5703125" style="223" customWidth="1"/>
    <col min="3843" max="3843" width="20.28515625" style="223" customWidth="1"/>
    <col min="3844" max="3844" width="16.85546875" style="223" customWidth="1"/>
    <col min="3845" max="3845" width="21.28515625" style="223" customWidth="1"/>
    <col min="3846" max="3846" width="5.28515625" style="223" customWidth="1"/>
    <col min="3847" max="3847" width="9" style="223" customWidth="1"/>
    <col min="3848" max="3848" width="7.5703125" style="223" customWidth="1"/>
    <col min="3849" max="3849" width="11.85546875" style="223" customWidth="1"/>
    <col min="3850" max="3851" width="11.42578125" style="223"/>
    <col min="3852" max="3853" width="18.85546875" style="223" customWidth="1"/>
    <col min="3854" max="4095" width="11.42578125" style="223"/>
    <col min="4096" max="4096" width="38.5703125" style="223" customWidth="1"/>
    <col min="4097" max="4097" width="19.140625" style="223" customWidth="1"/>
    <col min="4098" max="4098" width="19.5703125" style="223" customWidth="1"/>
    <col min="4099" max="4099" width="20.28515625" style="223" customWidth="1"/>
    <col min="4100" max="4100" width="16.85546875" style="223" customWidth="1"/>
    <col min="4101" max="4101" width="21.28515625" style="223" customWidth="1"/>
    <col min="4102" max="4102" width="5.28515625" style="223" customWidth="1"/>
    <col min="4103" max="4103" width="9" style="223" customWidth="1"/>
    <col min="4104" max="4104" width="7.5703125" style="223" customWidth="1"/>
    <col min="4105" max="4105" width="11.85546875" style="223" customWidth="1"/>
    <col min="4106" max="4107" width="11.42578125" style="223"/>
    <col min="4108" max="4109" width="18.85546875" style="223" customWidth="1"/>
    <col min="4110" max="4351" width="11.42578125" style="223"/>
    <col min="4352" max="4352" width="38.5703125" style="223" customWidth="1"/>
    <col min="4353" max="4353" width="19.140625" style="223" customWidth="1"/>
    <col min="4354" max="4354" width="19.5703125" style="223" customWidth="1"/>
    <col min="4355" max="4355" width="20.28515625" style="223" customWidth="1"/>
    <col min="4356" max="4356" width="16.85546875" style="223" customWidth="1"/>
    <col min="4357" max="4357" width="21.28515625" style="223" customWidth="1"/>
    <col min="4358" max="4358" width="5.28515625" style="223" customWidth="1"/>
    <col min="4359" max="4359" width="9" style="223" customWidth="1"/>
    <col min="4360" max="4360" width="7.5703125" style="223" customWidth="1"/>
    <col min="4361" max="4361" width="11.85546875" style="223" customWidth="1"/>
    <col min="4362" max="4363" width="11.42578125" style="223"/>
    <col min="4364" max="4365" width="18.85546875" style="223" customWidth="1"/>
    <col min="4366" max="4607" width="11.42578125" style="223"/>
    <col min="4608" max="4608" width="38.5703125" style="223" customWidth="1"/>
    <col min="4609" max="4609" width="19.140625" style="223" customWidth="1"/>
    <col min="4610" max="4610" width="19.5703125" style="223" customWidth="1"/>
    <col min="4611" max="4611" width="20.28515625" style="223" customWidth="1"/>
    <col min="4612" max="4612" width="16.85546875" style="223" customWidth="1"/>
    <col min="4613" max="4613" width="21.28515625" style="223" customWidth="1"/>
    <col min="4614" max="4614" width="5.28515625" style="223" customWidth="1"/>
    <col min="4615" max="4615" width="9" style="223" customWidth="1"/>
    <col min="4616" max="4616" width="7.5703125" style="223" customWidth="1"/>
    <col min="4617" max="4617" width="11.85546875" style="223" customWidth="1"/>
    <col min="4618" max="4619" width="11.42578125" style="223"/>
    <col min="4620" max="4621" width="18.85546875" style="223" customWidth="1"/>
    <col min="4622" max="4863" width="11.42578125" style="223"/>
    <col min="4864" max="4864" width="38.5703125" style="223" customWidth="1"/>
    <col min="4865" max="4865" width="19.140625" style="223" customWidth="1"/>
    <col min="4866" max="4866" width="19.5703125" style="223" customWidth="1"/>
    <col min="4867" max="4867" width="20.28515625" style="223" customWidth="1"/>
    <col min="4868" max="4868" width="16.85546875" style="223" customWidth="1"/>
    <col min="4869" max="4869" width="21.28515625" style="223" customWidth="1"/>
    <col min="4870" max="4870" width="5.28515625" style="223" customWidth="1"/>
    <col min="4871" max="4871" width="9" style="223" customWidth="1"/>
    <col min="4872" max="4872" width="7.5703125" style="223" customWidth="1"/>
    <col min="4873" max="4873" width="11.85546875" style="223" customWidth="1"/>
    <col min="4874" max="4875" width="11.42578125" style="223"/>
    <col min="4876" max="4877" width="18.85546875" style="223" customWidth="1"/>
    <col min="4878" max="5119" width="11.42578125" style="223"/>
    <col min="5120" max="5120" width="38.5703125" style="223" customWidth="1"/>
    <col min="5121" max="5121" width="19.140625" style="223" customWidth="1"/>
    <col min="5122" max="5122" width="19.5703125" style="223" customWidth="1"/>
    <col min="5123" max="5123" width="20.28515625" style="223" customWidth="1"/>
    <col min="5124" max="5124" width="16.85546875" style="223" customWidth="1"/>
    <col min="5125" max="5125" width="21.28515625" style="223" customWidth="1"/>
    <col min="5126" max="5126" width="5.28515625" style="223" customWidth="1"/>
    <col min="5127" max="5127" width="9" style="223" customWidth="1"/>
    <col min="5128" max="5128" width="7.5703125" style="223" customWidth="1"/>
    <col min="5129" max="5129" width="11.85546875" style="223" customWidth="1"/>
    <col min="5130" max="5131" width="11.42578125" style="223"/>
    <col min="5132" max="5133" width="18.85546875" style="223" customWidth="1"/>
    <col min="5134" max="5375" width="11.42578125" style="223"/>
    <col min="5376" max="5376" width="38.5703125" style="223" customWidth="1"/>
    <col min="5377" max="5377" width="19.140625" style="223" customWidth="1"/>
    <col min="5378" max="5378" width="19.5703125" style="223" customWidth="1"/>
    <col min="5379" max="5379" width="20.28515625" style="223" customWidth="1"/>
    <col min="5380" max="5380" width="16.85546875" style="223" customWidth="1"/>
    <col min="5381" max="5381" width="21.28515625" style="223" customWidth="1"/>
    <col min="5382" max="5382" width="5.28515625" style="223" customWidth="1"/>
    <col min="5383" max="5383" width="9" style="223" customWidth="1"/>
    <col min="5384" max="5384" width="7.5703125" style="223" customWidth="1"/>
    <col min="5385" max="5385" width="11.85546875" style="223" customWidth="1"/>
    <col min="5386" max="5387" width="11.42578125" style="223"/>
    <col min="5388" max="5389" width="18.85546875" style="223" customWidth="1"/>
    <col min="5390" max="5631" width="11.42578125" style="223"/>
    <col min="5632" max="5632" width="38.5703125" style="223" customWidth="1"/>
    <col min="5633" max="5633" width="19.140625" style="223" customWidth="1"/>
    <col min="5634" max="5634" width="19.5703125" style="223" customWidth="1"/>
    <col min="5635" max="5635" width="20.28515625" style="223" customWidth="1"/>
    <col min="5636" max="5636" width="16.85546875" style="223" customWidth="1"/>
    <col min="5637" max="5637" width="21.28515625" style="223" customWidth="1"/>
    <col min="5638" max="5638" width="5.28515625" style="223" customWidth="1"/>
    <col min="5639" max="5639" width="9" style="223" customWidth="1"/>
    <col min="5640" max="5640" width="7.5703125" style="223" customWidth="1"/>
    <col min="5641" max="5641" width="11.85546875" style="223" customWidth="1"/>
    <col min="5642" max="5643" width="11.42578125" style="223"/>
    <col min="5644" max="5645" width="18.85546875" style="223" customWidth="1"/>
    <col min="5646" max="5887" width="11.42578125" style="223"/>
    <col min="5888" max="5888" width="38.5703125" style="223" customWidth="1"/>
    <col min="5889" max="5889" width="19.140625" style="223" customWidth="1"/>
    <col min="5890" max="5890" width="19.5703125" style="223" customWidth="1"/>
    <col min="5891" max="5891" width="20.28515625" style="223" customWidth="1"/>
    <col min="5892" max="5892" width="16.85546875" style="223" customWidth="1"/>
    <col min="5893" max="5893" width="21.28515625" style="223" customWidth="1"/>
    <col min="5894" max="5894" width="5.28515625" style="223" customWidth="1"/>
    <col min="5895" max="5895" width="9" style="223" customWidth="1"/>
    <col min="5896" max="5896" width="7.5703125" style="223" customWidth="1"/>
    <col min="5897" max="5897" width="11.85546875" style="223" customWidth="1"/>
    <col min="5898" max="5899" width="11.42578125" style="223"/>
    <col min="5900" max="5901" width="18.85546875" style="223" customWidth="1"/>
    <col min="5902" max="6143" width="11.42578125" style="223"/>
    <col min="6144" max="6144" width="38.5703125" style="223" customWidth="1"/>
    <col min="6145" max="6145" width="19.140625" style="223" customWidth="1"/>
    <col min="6146" max="6146" width="19.5703125" style="223" customWidth="1"/>
    <col min="6147" max="6147" width="20.28515625" style="223" customWidth="1"/>
    <col min="6148" max="6148" width="16.85546875" style="223" customWidth="1"/>
    <col min="6149" max="6149" width="21.28515625" style="223" customWidth="1"/>
    <col min="6150" max="6150" width="5.28515625" style="223" customWidth="1"/>
    <col min="6151" max="6151" width="9" style="223" customWidth="1"/>
    <col min="6152" max="6152" width="7.5703125" style="223" customWidth="1"/>
    <col min="6153" max="6153" width="11.85546875" style="223" customWidth="1"/>
    <col min="6154" max="6155" width="11.42578125" style="223"/>
    <col min="6156" max="6157" width="18.85546875" style="223" customWidth="1"/>
    <col min="6158" max="6399" width="11.42578125" style="223"/>
    <col min="6400" max="6400" width="38.5703125" style="223" customWidth="1"/>
    <col min="6401" max="6401" width="19.140625" style="223" customWidth="1"/>
    <col min="6402" max="6402" width="19.5703125" style="223" customWidth="1"/>
    <col min="6403" max="6403" width="20.28515625" style="223" customWidth="1"/>
    <col min="6404" max="6404" width="16.85546875" style="223" customWidth="1"/>
    <col min="6405" max="6405" width="21.28515625" style="223" customWidth="1"/>
    <col min="6406" max="6406" width="5.28515625" style="223" customWidth="1"/>
    <col min="6407" max="6407" width="9" style="223" customWidth="1"/>
    <col min="6408" max="6408" width="7.5703125" style="223" customWidth="1"/>
    <col min="6409" max="6409" width="11.85546875" style="223" customWidth="1"/>
    <col min="6410" max="6411" width="11.42578125" style="223"/>
    <col min="6412" max="6413" width="18.85546875" style="223" customWidth="1"/>
    <col min="6414" max="6655" width="11.42578125" style="223"/>
    <col min="6656" max="6656" width="38.5703125" style="223" customWidth="1"/>
    <col min="6657" max="6657" width="19.140625" style="223" customWidth="1"/>
    <col min="6658" max="6658" width="19.5703125" style="223" customWidth="1"/>
    <col min="6659" max="6659" width="20.28515625" style="223" customWidth="1"/>
    <col min="6660" max="6660" width="16.85546875" style="223" customWidth="1"/>
    <col min="6661" max="6661" width="21.28515625" style="223" customWidth="1"/>
    <col min="6662" max="6662" width="5.28515625" style="223" customWidth="1"/>
    <col min="6663" max="6663" width="9" style="223" customWidth="1"/>
    <col min="6664" max="6664" width="7.5703125" style="223" customWidth="1"/>
    <col min="6665" max="6665" width="11.85546875" style="223" customWidth="1"/>
    <col min="6666" max="6667" width="11.42578125" style="223"/>
    <col min="6668" max="6669" width="18.85546875" style="223" customWidth="1"/>
    <col min="6670" max="6911" width="11.42578125" style="223"/>
    <col min="6912" max="6912" width="38.5703125" style="223" customWidth="1"/>
    <col min="6913" max="6913" width="19.140625" style="223" customWidth="1"/>
    <col min="6914" max="6914" width="19.5703125" style="223" customWidth="1"/>
    <col min="6915" max="6915" width="20.28515625" style="223" customWidth="1"/>
    <col min="6916" max="6916" width="16.85546875" style="223" customWidth="1"/>
    <col min="6917" max="6917" width="21.28515625" style="223" customWidth="1"/>
    <col min="6918" max="6918" width="5.28515625" style="223" customWidth="1"/>
    <col min="6919" max="6919" width="9" style="223" customWidth="1"/>
    <col min="6920" max="6920" width="7.5703125" style="223" customWidth="1"/>
    <col min="6921" max="6921" width="11.85546875" style="223" customWidth="1"/>
    <col min="6922" max="6923" width="11.42578125" style="223"/>
    <col min="6924" max="6925" width="18.85546875" style="223" customWidth="1"/>
    <col min="6926" max="7167" width="11.42578125" style="223"/>
    <col min="7168" max="7168" width="38.5703125" style="223" customWidth="1"/>
    <col min="7169" max="7169" width="19.140625" style="223" customWidth="1"/>
    <col min="7170" max="7170" width="19.5703125" style="223" customWidth="1"/>
    <col min="7171" max="7171" width="20.28515625" style="223" customWidth="1"/>
    <col min="7172" max="7172" width="16.85546875" style="223" customWidth="1"/>
    <col min="7173" max="7173" width="21.28515625" style="223" customWidth="1"/>
    <col min="7174" max="7174" width="5.28515625" style="223" customWidth="1"/>
    <col min="7175" max="7175" width="9" style="223" customWidth="1"/>
    <col min="7176" max="7176" width="7.5703125" style="223" customWidth="1"/>
    <col min="7177" max="7177" width="11.85546875" style="223" customWidth="1"/>
    <col min="7178" max="7179" width="11.42578125" style="223"/>
    <col min="7180" max="7181" width="18.85546875" style="223" customWidth="1"/>
    <col min="7182" max="7423" width="11.42578125" style="223"/>
    <col min="7424" max="7424" width="38.5703125" style="223" customWidth="1"/>
    <col min="7425" max="7425" width="19.140625" style="223" customWidth="1"/>
    <col min="7426" max="7426" width="19.5703125" style="223" customWidth="1"/>
    <col min="7427" max="7427" width="20.28515625" style="223" customWidth="1"/>
    <col min="7428" max="7428" width="16.85546875" style="223" customWidth="1"/>
    <col min="7429" max="7429" width="21.28515625" style="223" customWidth="1"/>
    <col min="7430" max="7430" width="5.28515625" style="223" customWidth="1"/>
    <col min="7431" max="7431" width="9" style="223" customWidth="1"/>
    <col min="7432" max="7432" width="7.5703125" style="223" customWidth="1"/>
    <col min="7433" max="7433" width="11.85546875" style="223" customWidth="1"/>
    <col min="7434" max="7435" width="11.42578125" style="223"/>
    <col min="7436" max="7437" width="18.85546875" style="223" customWidth="1"/>
    <col min="7438" max="7679" width="11.42578125" style="223"/>
    <col min="7680" max="7680" width="38.5703125" style="223" customWidth="1"/>
    <col min="7681" max="7681" width="19.140625" style="223" customWidth="1"/>
    <col min="7682" max="7682" width="19.5703125" style="223" customWidth="1"/>
    <col min="7683" max="7683" width="20.28515625" style="223" customWidth="1"/>
    <col min="7684" max="7684" width="16.85546875" style="223" customWidth="1"/>
    <col min="7685" max="7685" width="21.28515625" style="223" customWidth="1"/>
    <col min="7686" max="7686" width="5.28515625" style="223" customWidth="1"/>
    <col min="7687" max="7687" width="9" style="223" customWidth="1"/>
    <col min="7688" max="7688" width="7.5703125" style="223" customWidth="1"/>
    <col min="7689" max="7689" width="11.85546875" style="223" customWidth="1"/>
    <col min="7690" max="7691" width="11.42578125" style="223"/>
    <col min="7692" max="7693" width="18.85546875" style="223" customWidth="1"/>
    <col min="7694" max="7935" width="11.42578125" style="223"/>
    <col min="7936" max="7936" width="38.5703125" style="223" customWidth="1"/>
    <col min="7937" max="7937" width="19.140625" style="223" customWidth="1"/>
    <col min="7938" max="7938" width="19.5703125" style="223" customWidth="1"/>
    <col min="7939" max="7939" width="20.28515625" style="223" customWidth="1"/>
    <col min="7940" max="7940" width="16.85546875" style="223" customWidth="1"/>
    <col min="7941" max="7941" width="21.28515625" style="223" customWidth="1"/>
    <col min="7942" max="7942" width="5.28515625" style="223" customWidth="1"/>
    <col min="7943" max="7943" width="9" style="223" customWidth="1"/>
    <col min="7944" max="7944" width="7.5703125" style="223" customWidth="1"/>
    <col min="7945" max="7945" width="11.85546875" style="223" customWidth="1"/>
    <col min="7946" max="7947" width="11.42578125" style="223"/>
    <col min="7948" max="7949" width="18.85546875" style="223" customWidth="1"/>
    <col min="7950" max="8191" width="11.42578125" style="223"/>
    <col min="8192" max="8192" width="38.5703125" style="223" customWidth="1"/>
    <col min="8193" max="8193" width="19.140625" style="223" customWidth="1"/>
    <col min="8194" max="8194" width="19.5703125" style="223" customWidth="1"/>
    <col min="8195" max="8195" width="20.28515625" style="223" customWidth="1"/>
    <col min="8196" max="8196" width="16.85546875" style="223" customWidth="1"/>
    <col min="8197" max="8197" width="21.28515625" style="223" customWidth="1"/>
    <col min="8198" max="8198" width="5.28515625" style="223" customWidth="1"/>
    <col min="8199" max="8199" width="9" style="223" customWidth="1"/>
    <col min="8200" max="8200" width="7.5703125" style="223" customWidth="1"/>
    <col min="8201" max="8201" width="11.85546875" style="223" customWidth="1"/>
    <col min="8202" max="8203" width="11.42578125" style="223"/>
    <col min="8204" max="8205" width="18.85546875" style="223" customWidth="1"/>
    <col min="8206" max="8447" width="11.42578125" style="223"/>
    <col min="8448" max="8448" width="38.5703125" style="223" customWidth="1"/>
    <col min="8449" max="8449" width="19.140625" style="223" customWidth="1"/>
    <col min="8450" max="8450" width="19.5703125" style="223" customWidth="1"/>
    <col min="8451" max="8451" width="20.28515625" style="223" customWidth="1"/>
    <col min="8452" max="8452" width="16.85546875" style="223" customWidth="1"/>
    <col min="8453" max="8453" width="21.28515625" style="223" customWidth="1"/>
    <col min="8454" max="8454" width="5.28515625" style="223" customWidth="1"/>
    <col min="8455" max="8455" width="9" style="223" customWidth="1"/>
    <col min="8456" max="8456" width="7.5703125" style="223" customWidth="1"/>
    <col min="8457" max="8457" width="11.85546875" style="223" customWidth="1"/>
    <col min="8458" max="8459" width="11.42578125" style="223"/>
    <col min="8460" max="8461" width="18.85546875" style="223" customWidth="1"/>
    <col min="8462" max="8703" width="11.42578125" style="223"/>
    <col min="8704" max="8704" width="38.5703125" style="223" customWidth="1"/>
    <col min="8705" max="8705" width="19.140625" style="223" customWidth="1"/>
    <col min="8706" max="8706" width="19.5703125" style="223" customWidth="1"/>
    <col min="8707" max="8707" width="20.28515625" style="223" customWidth="1"/>
    <col min="8708" max="8708" width="16.85546875" style="223" customWidth="1"/>
    <col min="8709" max="8709" width="21.28515625" style="223" customWidth="1"/>
    <col min="8710" max="8710" width="5.28515625" style="223" customWidth="1"/>
    <col min="8711" max="8711" width="9" style="223" customWidth="1"/>
    <col min="8712" max="8712" width="7.5703125" style="223" customWidth="1"/>
    <col min="8713" max="8713" width="11.85546875" style="223" customWidth="1"/>
    <col min="8714" max="8715" width="11.42578125" style="223"/>
    <col min="8716" max="8717" width="18.85546875" style="223" customWidth="1"/>
    <col min="8718" max="8959" width="11.42578125" style="223"/>
    <col min="8960" max="8960" width="38.5703125" style="223" customWidth="1"/>
    <col min="8961" max="8961" width="19.140625" style="223" customWidth="1"/>
    <col min="8962" max="8962" width="19.5703125" style="223" customWidth="1"/>
    <col min="8963" max="8963" width="20.28515625" style="223" customWidth="1"/>
    <col min="8964" max="8964" width="16.85546875" style="223" customWidth="1"/>
    <col min="8965" max="8965" width="21.28515625" style="223" customWidth="1"/>
    <col min="8966" max="8966" width="5.28515625" style="223" customWidth="1"/>
    <col min="8967" max="8967" width="9" style="223" customWidth="1"/>
    <col min="8968" max="8968" width="7.5703125" style="223" customWidth="1"/>
    <col min="8969" max="8969" width="11.85546875" style="223" customWidth="1"/>
    <col min="8970" max="8971" width="11.42578125" style="223"/>
    <col min="8972" max="8973" width="18.85546875" style="223" customWidth="1"/>
    <col min="8974" max="9215" width="11.42578125" style="223"/>
    <col min="9216" max="9216" width="38.5703125" style="223" customWidth="1"/>
    <col min="9217" max="9217" width="19.140625" style="223" customWidth="1"/>
    <col min="9218" max="9218" width="19.5703125" style="223" customWidth="1"/>
    <col min="9219" max="9219" width="20.28515625" style="223" customWidth="1"/>
    <col min="9220" max="9220" width="16.85546875" style="223" customWidth="1"/>
    <col min="9221" max="9221" width="21.28515625" style="223" customWidth="1"/>
    <col min="9222" max="9222" width="5.28515625" style="223" customWidth="1"/>
    <col min="9223" max="9223" width="9" style="223" customWidth="1"/>
    <col min="9224" max="9224" width="7.5703125" style="223" customWidth="1"/>
    <col min="9225" max="9225" width="11.85546875" style="223" customWidth="1"/>
    <col min="9226" max="9227" width="11.42578125" style="223"/>
    <col min="9228" max="9229" width="18.85546875" style="223" customWidth="1"/>
    <col min="9230" max="9471" width="11.42578125" style="223"/>
    <col min="9472" max="9472" width="38.5703125" style="223" customWidth="1"/>
    <col min="9473" max="9473" width="19.140625" style="223" customWidth="1"/>
    <col min="9474" max="9474" width="19.5703125" style="223" customWidth="1"/>
    <col min="9475" max="9475" width="20.28515625" style="223" customWidth="1"/>
    <col min="9476" max="9476" width="16.85546875" style="223" customWidth="1"/>
    <col min="9477" max="9477" width="21.28515625" style="223" customWidth="1"/>
    <col min="9478" max="9478" width="5.28515625" style="223" customWidth="1"/>
    <col min="9479" max="9479" width="9" style="223" customWidth="1"/>
    <col min="9480" max="9480" width="7.5703125" style="223" customWidth="1"/>
    <col min="9481" max="9481" width="11.85546875" style="223" customWidth="1"/>
    <col min="9482" max="9483" width="11.42578125" style="223"/>
    <col min="9484" max="9485" width="18.85546875" style="223" customWidth="1"/>
    <col min="9486" max="9727" width="11.42578125" style="223"/>
    <col min="9728" max="9728" width="38.5703125" style="223" customWidth="1"/>
    <col min="9729" max="9729" width="19.140625" style="223" customWidth="1"/>
    <col min="9730" max="9730" width="19.5703125" style="223" customWidth="1"/>
    <col min="9731" max="9731" width="20.28515625" style="223" customWidth="1"/>
    <col min="9732" max="9732" width="16.85546875" style="223" customWidth="1"/>
    <col min="9733" max="9733" width="21.28515625" style="223" customWidth="1"/>
    <col min="9734" max="9734" width="5.28515625" style="223" customWidth="1"/>
    <col min="9735" max="9735" width="9" style="223" customWidth="1"/>
    <col min="9736" max="9736" width="7.5703125" style="223" customWidth="1"/>
    <col min="9737" max="9737" width="11.85546875" style="223" customWidth="1"/>
    <col min="9738" max="9739" width="11.42578125" style="223"/>
    <col min="9740" max="9741" width="18.85546875" style="223" customWidth="1"/>
    <col min="9742" max="9983" width="11.42578125" style="223"/>
    <col min="9984" max="9984" width="38.5703125" style="223" customWidth="1"/>
    <col min="9985" max="9985" width="19.140625" style="223" customWidth="1"/>
    <col min="9986" max="9986" width="19.5703125" style="223" customWidth="1"/>
    <col min="9987" max="9987" width="20.28515625" style="223" customWidth="1"/>
    <col min="9988" max="9988" width="16.85546875" style="223" customWidth="1"/>
    <col min="9989" max="9989" width="21.28515625" style="223" customWidth="1"/>
    <col min="9990" max="9990" width="5.28515625" style="223" customWidth="1"/>
    <col min="9991" max="9991" width="9" style="223" customWidth="1"/>
    <col min="9992" max="9992" width="7.5703125" style="223" customWidth="1"/>
    <col min="9993" max="9993" width="11.85546875" style="223" customWidth="1"/>
    <col min="9994" max="9995" width="11.42578125" style="223"/>
    <col min="9996" max="9997" width="18.85546875" style="223" customWidth="1"/>
    <col min="9998" max="10239" width="11.42578125" style="223"/>
    <col min="10240" max="10240" width="38.5703125" style="223" customWidth="1"/>
    <col min="10241" max="10241" width="19.140625" style="223" customWidth="1"/>
    <col min="10242" max="10242" width="19.5703125" style="223" customWidth="1"/>
    <col min="10243" max="10243" width="20.28515625" style="223" customWidth="1"/>
    <col min="10244" max="10244" width="16.85546875" style="223" customWidth="1"/>
    <col min="10245" max="10245" width="21.28515625" style="223" customWidth="1"/>
    <col min="10246" max="10246" width="5.28515625" style="223" customWidth="1"/>
    <col min="10247" max="10247" width="9" style="223" customWidth="1"/>
    <col min="10248" max="10248" width="7.5703125" style="223" customWidth="1"/>
    <col min="10249" max="10249" width="11.85546875" style="223" customWidth="1"/>
    <col min="10250" max="10251" width="11.42578125" style="223"/>
    <col min="10252" max="10253" width="18.85546875" style="223" customWidth="1"/>
    <col min="10254" max="10495" width="11.42578125" style="223"/>
    <col min="10496" max="10496" width="38.5703125" style="223" customWidth="1"/>
    <col min="10497" max="10497" width="19.140625" style="223" customWidth="1"/>
    <col min="10498" max="10498" width="19.5703125" style="223" customWidth="1"/>
    <col min="10499" max="10499" width="20.28515625" style="223" customWidth="1"/>
    <col min="10500" max="10500" width="16.85546875" style="223" customWidth="1"/>
    <col min="10501" max="10501" width="21.28515625" style="223" customWidth="1"/>
    <col min="10502" max="10502" width="5.28515625" style="223" customWidth="1"/>
    <col min="10503" max="10503" width="9" style="223" customWidth="1"/>
    <col min="10504" max="10504" width="7.5703125" style="223" customWidth="1"/>
    <col min="10505" max="10505" width="11.85546875" style="223" customWidth="1"/>
    <col min="10506" max="10507" width="11.42578125" style="223"/>
    <col min="10508" max="10509" width="18.85546875" style="223" customWidth="1"/>
    <col min="10510" max="10751" width="11.42578125" style="223"/>
    <col min="10752" max="10752" width="38.5703125" style="223" customWidth="1"/>
    <col min="10753" max="10753" width="19.140625" style="223" customWidth="1"/>
    <col min="10754" max="10754" width="19.5703125" style="223" customWidth="1"/>
    <col min="10755" max="10755" width="20.28515625" style="223" customWidth="1"/>
    <col min="10756" max="10756" width="16.85546875" style="223" customWidth="1"/>
    <col min="10757" max="10757" width="21.28515625" style="223" customWidth="1"/>
    <col min="10758" max="10758" width="5.28515625" style="223" customWidth="1"/>
    <col min="10759" max="10759" width="9" style="223" customWidth="1"/>
    <col min="10760" max="10760" width="7.5703125" style="223" customWidth="1"/>
    <col min="10761" max="10761" width="11.85546875" style="223" customWidth="1"/>
    <col min="10762" max="10763" width="11.42578125" style="223"/>
    <col min="10764" max="10765" width="18.85546875" style="223" customWidth="1"/>
    <col min="10766" max="11007" width="11.42578125" style="223"/>
    <col min="11008" max="11008" width="38.5703125" style="223" customWidth="1"/>
    <col min="11009" max="11009" width="19.140625" style="223" customWidth="1"/>
    <col min="11010" max="11010" width="19.5703125" style="223" customWidth="1"/>
    <col min="11011" max="11011" width="20.28515625" style="223" customWidth="1"/>
    <col min="11012" max="11012" width="16.85546875" style="223" customWidth="1"/>
    <col min="11013" max="11013" width="21.28515625" style="223" customWidth="1"/>
    <col min="11014" max="11014" width="5.28515625" style="223" customWidth="1"/>
    <col min="11015" max="11015" width="9" style="223" customWidth="1"/>
    <col min="11016" max="11016" width="7.5703125" style="223" customWidth="1"/>
    <col min="11017" max="11017" width="11.85546875" style="223" customWidth="1"/>
    <col min="11018" max="11019" width="11.42578125" style="223"/>
    <col min="11020" max="11021" width="18.85546875" style="223" customWidth="1"/>
    <col min="11022" max="11263" width="11.42578125" style="223"/>
    <col min="11264" max="11264" width="38.5703125" style="223" customWidth="1"/>
    <col min="11265" max="11265" width="19.140625" style="223" customWidth="1"/>
    <col min="11266" max="11266" width="19.5703125" style="223" customWidth="1"/>
    <col min="11267" max="11267" width="20.28515625" style="223" customWidth="1"/>
    <col min="11268" max="11268" width="16.85546875" style="223" customWidth="1"/>
    <col min="11269" max="11269" width="21.28515625" style="223" customWidth="1"/>
    <col min="11270" max="11270" width="5.28515625" style="223" customWidth="1"/>
    <col min="11271" max="11271" width="9" style="223" customWidth="1"/>
    <col min="11272" max="11272" width="7.5703125" style="223" customWidth="1"/>
    <col min="11273" max="11273" width="11.85546875" style="223" customWidth="1"/>
    <col min="11274" max="11275" width="11.42578125" style="223"/>
    <col min="11276" max="11277" width="18.85546875" style="223" customWidth="1"/>
    <col min="11278" max="11519" width="11.42578125" style="223"/>
    <col min="11520" max="11520" width="38.5703125" style="223" customWidth="1"/>
    <col min="11521" max="11521" width="19.140625" style="223" customWidth="1"/>
    <col min="11522" max="11522" width="19.5703125" style="223" customWidth="1"/>
    <col min="11523" max="11523" width="20.28515625" style="223" customWidth="1"/>
    <col min="11524" max="11524" width="16.85546875" style="223" customWidth="1"/>
    <col min="11525" max="11525" width="21.28515625" style="223" customWidth="1"/>
    <col min="11526" max="11526" width="5.28515625" style="223" customWidth="1"/>
    <col min="11527" max="11527" width="9" style="223" customWidth="1"/>
    <col min="11528" max="11528" width="7.5703125" style="223" customWidth="1"/>
    <col min="11529" max="11529" width="11.85546875" style="223" customWidth="1"/>
    <col min="11530" max="11531" width="11.42578125" style="223"/>
    <col min="11532" max="11533" width="18.85546875" style="223" customWidth="1"/>
    <col min="11534" max="11775" width="11.42578125" style="223"/>
    <col min="11776" max="11776" width="38.5703125" style="223" customWidth="1"/>
    <col min="11777" max="11777" width="19.140625" style="223" customWidth="1"/>
    <col min="11778" max="11778" width="19.5703125" style="223" customWidth="1"/>
    <col min="11779" max="11779" width="20.28515625" style="223" customWidth="1"/>
    <col min="11780" max="11780" width="16.85546875" style="223" customWidth="1"/>
    <col min="11781" max="11781" width="21.28515625" style="223" customWidth="1"/>
    <col min="11782" max="11782" width="5.28515625" style="223" customWidth="1"/>
    <col min="11783" max="11783" width="9" style="223" customWidth="1"/>
    <col min="11784" max="11784" width="7.5703125" style="223" customWidth="1"/>
    <col min="11785" max="11785" width="11.85546875" style="223" customWidth="1"/>
    <col min="11786" max="11787" width="11.42578125" style="223"/>
    <col min="11788" max="11789" width="18.85546875" style="223" customWidth="1"/>
    <col min="11790" max="12031" width="11.42578125" style="223"/>
    <col min="12032" max="12032" width="38.5703125" style="223" customWidth="1"/>
    <col min="12033" max="12033" width="19.140625" style="223" customWidth="1"/>
    <col min="12034" max="12034" width="19.5703125" style="223" customWidth="1"/>
    <col min="12035" max="12035" width="20.28515625" style="223" customWidth="1"/>
    <col min="12036" max="12036" width="16.85546875" style="223" customWidth="1"/>
    <col min="12037" max="12037" width="21.28515625" style="223" customWidth="1"/>
    <col min="12038" max="12038" width="5.28515625" style="223" customWidth="1"/>
    <col min="12039" max="12039" width="9" style="223" customWidth="1"/>
    <col min="12040" max="12040" width="7.5703125" style="223" customWidth="1"/>
    <col min="12041" max="12041" width="11.85546875" style="223" customWidth="1"/>
    <col min="12042" max="12043" width="11.42578125" style="223"/>
    <col min="12044" max="12045" width="18.85546875" style="223" customWidth="1"/>
    <col min="12046" max="12287" width="11.42578125" style="223"/>
    <col min="12288" max="12288" width="38.5703125" style="223" customWidth="1"/>
    <col min="12289" max="12289" width="19.140625" style="223" customWidth="1"/>
    <col min="12290" max="12290" width="19.5703125" style="223" customWidth="1"/>
    <col min="12291" max="12291" width="20.28515625" style="223" customWidth="1"/>
    <col min="12292" max="12292" width="16.85546875" style="223" customWidth="1"/>
    <col min="12293" max="12293" width="21.28515625" style="223" customWidth="1"/>
    <col min="12294" max="12294" width="5.28515625" style="223" customWidth="1"/>
    <col min="12295" max="12295" width="9" style="223" customWidth="1"/>
    <col min="12296" max="12296" width="7.5703125" style="223" customWidth="1"/>
    <col min="12297" max="12297" width="11.85546875" style="223" customWidth="1"/>
    <col min="12298" max="12299" width="11.42578125" style="223"/>
    <col min="12300" max="12301" width="18.85546875" style="223" customWidth="1"/>
    <col min="12302" max="12543" width="11.42578125" style="223"/>
    <col min="12544" max="12544" width="38.5703125" style="223" customWidth="1"/>
    <col min="12545" max="12545" width="19.140625" style="223" customWidth="1"/>
    <col min="12546" max="12546" width="19.5703125" style="223" customWidth="1"/>
    <col min="12547" max="12547" width="20.28515625" style="223" customWidth="1"/>
    <col min="12548" max="12548" width="16.85546875" style="223" customWidth="1"/>
    <col min="12549" max="12549" width="21.28515625" style="223" customWidth="1"/>
    <col min="12550" max="12550" width="5.28515625" style="223" customWidth="1"/>
    <col min="12551" max="12551" width="9" style="223" customWidth="1"/>
    <col min="12552" max="12552" width="7.5703125" style="223" customWidth="1"/>
    <col min="12553" max="12553" width="11.85546875" style="223" customWidth="1"/>
    <col min="12554" max="12555" width="11.42578125" style="223"/>
    <col min="12556" max="12557" width="18.85546875" style="223" customWidth="1"/>
    <col min="12558" max="12799" width="11.42578125" style="223"/>
    <col min="12800" max="12800" width="38.5703125" style="223" customWidth="1"/>
    <col min="12801" max="12801" width="19.140625" style="223" customWidth="1"/>
    <col min="12802" max="12802" width="19.5703125" style="223" customWidth="1"/>
    <col min="12803" max="12803" width="20.28515625" style="223" customWidth="1"/>
    <col min="12804" max="12804" width="16.85546875" style="223" customWidth="1"/>
    <col min="12805" max="12805" width="21.28515625" style="223" customWidth="1"/>
    <col min="12806" max="12806" width="5.28515625" style="223" customWidth="1"/>
    <col min="12807" max="12807" width="9" style="223" customWidth="1"/>
    <col min="12808" max="12808" width="7.5703125" style="223" customWidth="1"/>
    <col min="12809" max="12809" width="11.85546875" style="223" customWidth="1"/>
    <col min="12810" max="12811" width="11.42578125" style="223"/>
    <col min="12812" max="12813" width="18.85546875" style="223" customWidth="1"/>
    <col min="12814" max="13055" width="11.42578125" style="223"/>
    <col min="13056" max="13056" width="38.5703125" style="223" customWidth="1"/>
    <col min="13057" max="13057" width="19.140625" style="223" customWidth="1"/>
    <col min="13058" max="13058" width="19.5703125" style="223" customWidth="1"/>
    <col min="13059" max="13059" width="20.28515625" style="223" customWidth="1"/>
    <col min="13060" max="13060" width="16.85546875" style="223" customWidth="1"/>
    <col min="13061" max="13061" width="21.28515625" style="223" customWidth="1"/>
    <col min="13062" max="13062" width="5.28515625" style="223" customWidth="1"/>
    <col min="13063" max="13063" width="9" style="223" customWidth="1"/>
    <col min="13064" max="13064" width="7.5703125" style="223" customWidth="1"/>
    <col min="13065" max="13065" width="11.85546875" style="223" customWidth="1"/>
    <col min="13066" max="13067" width="11.42578125" style="223"/>
    <col min="13068" max="13069" width="18.85546875" style="223" customWidth="1"/>
    <col min="13070" max="13311" width="11.42578125" style="223"/>
    <col min="13312" max="13312" width="38.5703125" style="223" customWidth="1"/>
    <col min="13313" max="13313" width="19.140625" style="223" customWidth="1"/>
    <col min="13314" max="13314" width="19.5703125" style="223" customWidth="1"/>
    <col min="13315" max="13315" width="20.28515625" style="223" customWidth="1"/>
    <col min="13316" max="13316" width="16.85546875" style="223" customWidth="1"/>
    <col min="13317" max="13317" width="21.28515625" style="223" customWidth="1"/>
    <col min="13318" max="13318" width="5.28515625" style="223" customWidth="1"/>
    <col min="13319" max="13319" width="9" style="223" customWidth="1"/>
    <col min="13320" max="13320" width="7.5703125" style="223" customWidth="1"/>
    <col min="13321" max="13321" width="11.85546875" style="223" customWidth="1"/>
    <col min="13322" max="13323" width="11.42578125" style="223"/>
    <col min="13324" max="13325" width="18.85546875" style="223" customWidth="1"/>
    <col min="13326" max="13567" width="11.42578125" style="223"/>
    <col min="13568" max="13568" width="38.5703125" style="223" customWidth="1"/>
    <col min="13569" max="13569" width="19.140625" style="223" customWidth="1"/>
    <col min="13570" max="13570" width="19.5703125" style="223" customWidth="1"/>
    <col min="13571" max="13571" width="20.28515625" style="223" customWidth="1"/>
    <col min="13572" max="13572" width="16.85546875" style="223" customWidth="1"/>
    <col min="13573" max="13573" width="21.28515625" style="223" customWidth="1"/>
    <col min="13574" max="13574" width="5.28515625" style="223" customWidth="1"/>
    <col min="13575" max="13575" width="9" style="223" customWidth="1"/>
    <col min="13576" max="13576" width="7.5703125" style="223" customWidth="1"/>
    <col min="13577" max="13577" width="11.85546875" style="223" customWidth="1"/>
    <col min="13578" max="13579" width="11.42578125" style="223"/>
    <col min="13580" max="13581" width="18.85546875" style="223" customWidth="1"/>
    <col min="13582" max="13823" width="11.42578125" style="223"/>
    <col min="13824" max="13824" width="38.5703125" style="223" customWidth="1"/>
    <col min="13825" max="13825" width="19.140625" style="223" customWidth="1"/>
    <col min="13826" max="13826" width="19.5703125" style="223" customWidth="1"/>
    <col min="13827" max="13827" width="20.28515625" style="223" customWidth="1"/>
    <col min="13828" max="13828" width="16.85546875" style="223" customWidth="1"/>
    <col min="13829" max="13829" width="21.28515625" style="223" customWidth="1"/>
    <col min="13830" max="13830" width="5.28515625" style="223" customWidth="1"/>
    <col min="13831" max="13831" width="9" style="223" customWidth="1"/>
    <col min="13832" max="13832" width="7.5703125" style="223" customWidth="1"/>
    <col min="13833" max="13833" width="11.85546875" style="223" customWidth="1"/>
    <col min="13834" max="13835" width="11.42578125" style="223"/>
    <col min="13836" max="13837" width="18.85546875" style="223" customWidth="1"/>
    <col min="13838" max="14079" width="11.42578125" style="223"/>
    <col min="14080" max="14080" width="38.5703125" style="223" customWidth="1"/>
    <col min="14081" max="14081" width="19.140625" style="223" customWidth="1"/>
    <col min="14082" max="14082" width="19.5703125" style="223" customWidth="1"/>
    <col min="14083" max="14083" width="20.28515625" style="223" customWidth="1"/>
    <col min="14084" max="14084" width="16.85546875" style="223" customWidth="1"/>
    <col min="14085" max="14085" width="21.28515625" style="223" customWidth="1"/>
    <col min="14086" max="14086" width="5.28515625" style="223" customWidth="1"/>
    <col min="14087" max="14087" width="9" style="223" customWidth="1"/>
    <col min="14088" max="14088" width="7.5703125" style="223" customWidth="1"/>
    <col min="14089" max="14089" width="11.85546875" style="223" customWidth="1"/>
    <col min="14090" max="14091" width="11.42578125" style="223"/>
    <col min="14092" max="14093" width="18.85546875" style="223" customWidth="1"/>
    <col min="14094" max="14335" width="11.42578125" style="223"/>
    <col min="14336" max="14336" width="38.5703125" style="223" customWidth="1"/>
    <col min="14337" max="14337" width="19.140625" style="223" customWidth="1"/>
    <col min="14338" max="14338" width="19.5703125" style="223" customWidth="1"/>
    <col min="14339" max="14339" width="20.28515625" style="223" customWidth="1"/>
    <col min="14340" max="14340" width="16.85546875" style="223" customWidth="1"/>
    <col min="14341" max="14341" width="21.28515625" style="223" customWidth="1"/>
    <col min="14342" max="14342" width="5.28515625" style="223" customWidth="1"/>
    <col min="14343" max="14343" width="9" style="223" customWidth="1"/>
    <col min="14344" max="14344" width="7.5703125" style="223" customWidth="1"/>
    <col min="14345" max="14345" width="11.85546875" style="223" customWidth="1"/>
    <col min="14346" max="14347" width="11.42578125" style="223"/>
    <col min="14348" max="14349" width="18.85546875" style="223" customWidth="1"/>
    <col min="14350" max="14591" width="11.42578125" style="223"/>
    <col min="14592" max="14592" width="38.5703125" style="223" customWidth="1"/>
    <col min="14593" max="14593" width="19.140625" style="223" customWidth="1"/>
    <col min="14594" max="14594" width="19.5703125" style="223" customWidth="1"/>
    <col min="14595" max="14595" width="20.28515625" style="223" customWidth="1"/>
    <col min="14596" max="14596" width="16.85546875" style="223" customWidth="1"/>
    <col min="14597" max="14597" width="21.28515625" style="223" customWidth="1"/>
    <col min="14598" max="14598" width="5.28515625" style="223" customWidth="1"/>
    <col min="14599" max="14599" width="9" style="223" customWidth="1"/>
    <col min="14600" max="14600" width="7.5703125" style="223" customWidth="1"/>
    <col min="14601" max="14601" width="11.85546875" style="223" customWidth="1"/>
    <col min="14602" max="14603" width="11.42578125" style="223"/>
    <col min="14604" max="14605" width="18.85546875" style="223" customWidth="1"/>
    <col min="14606" max="14847" width="11.42578125" style="223"/>
    <col min="14848" max="14848" width="38.5703125" style="223" customWidth="1"/>
    <col min="14849" max="14849" width="19.140625" style="223" customWidth="1"/>
    <col min="14850" max="14850" width="19.5703125" style="223" customWidth="1"/>
    <col min="14851" max="14851" width="20.28515625" style="223" customWidth="1"/>
    <col min="14852" max="14852" width="16.85546875" style="223" customWidth="1"/>
    <col min="14853" max="14853" width="21.28515625" style="223" customWidth="1"/>
    <col min="14854" max="14854" width="5.28515625" style="223" customWidth="1"/>
    <col min="14855" max="14855" width="9" style="223" customWidth="1"/>
    <col min="14856" max="14856" width="7.5703125" style="223" customWidth="1"/>
    <col min="14857" max="14857" width="11.85546875" style="223" customWidth="1"/>
    <col min="14858" max="14859" width="11.42578125" style="223"/>
    <col min="14860" max="14861" width="18.85546875" style="223" customWidth="1"/>
    <col min="14862" max="15103" width="11.42578125" style="223"/>
    <col min="15104" max="15104" width="38.5703125" style="223" customWidth="1"/>
    <col min="15105" max="15105" width="19.140625" style="223" customWidth="1"/>
    <col min="15106" max="15106" width="19.5703125" style="223" customWidth="1"/>
    <col min="15107" max="15107" width="20.28515625" style="223" customWidth="1"/>
    <col min="15108" max="15108" width="16.85546875" style="223" customWidth="1"/>
    <col min="15109" max="15109" width="21.28515625" style="223" customWidth="1"/>
    <col min="15110" max="15110" width="5.28515625" style="223" customWidth="1"/>
    <col min="15111" max="15111" width="9" style="223" customWidth="1"/>
    <col min="15112" max="15112" width="7.5703125" style="223" customWidth="1"/>
    <col min="15113" max="15113" width="11.85546875" style="223" customWidth="1"/>
    <col min="15114" max="15115" width="11.42578125" style="223"/>
    <col min="15116" max="15117" width="18.85546875" style="223" customWidth="1"/>
    <col min="15118" max="15359" width="11.42578125" style="223"/>
    <col min="15360" max="15360" width="38.5703125" style="223" customWidth="1"/>
    <col min="15361" max="15361" width="19.140625" style="223" customWidth="1"/>
    <col min="15362" max="15362" width="19.5703125" style="223" customWidth="1"/>
    <col min="15363" max="15363" width="20.28515625" style="223" customWidth="1"/>
    <col min="15364" max="15364" width="16.85546875" style="223" customWidth="1"/>
    <col min="15365" max="15365" width="21.28515625" style="223" customWidth="1"/>
    <col min="15366" max="15366" width="5.28515625" style="223" customWidth="1"/>
    <col min="15367" max="15367" width="9" style="223" customWidth="1"/>
    <col min="15368" max="15368" width="7.5703125" style="223" customWidth="1"/>
    <col min="15369" max="15369" width="11.85546875" style="223" customWidth="1"/>
    <col min="15370" max="15371" width="11.42578125" style="223"/>
    <col min="15372" max="15373" width="18.85546875" style="223" customWidth="1"/>
    <col min="15374" max="15615" width="11.42578125" style="223"/>
    <col min="15616" max="15616" width="38.5703125" style="223" customWidth="1"/>
    <col min="15617" max="15617" width="19.140625" style="223" customWidth="1"/>
    <col min="15618" max="15618" width="19.5703125" style="223" customWidth="1"/>
    <col min="15619" max="15619" width="20.28515625" style="223" customWidth="1"/>
    <col min="15620" max="15620" width="16.85546875" style="223" customWidth="1"/>
    <col min="15621" max="15621" width="21.28515625" style="223" customWidth="1"/>
    <col min="15622" max="15622" width="5.28515625" style="223" customWidth="1"/>
    <col min="15623" max="15623" width="9" style="223" customWidth="1"/>
    <col min="15624" max="15624" width="7.5703125" style="223" customWidth="1"/>
    <col min="15625" max="15625" width="11.85546875" style="223" customWidth="1"/>
    <col min="15626" max="15627" width="11.42578125" style="223"/>
    <col min="15628" max="15629" width="18.85546875" style="223" customWidth="1"/>
    <col min="15630" max="15871" width="11.42578125" style="223"/>
    <col min="15872" max="15872" width="38.5703125" style="223" customWidth="1"/>
    <col min="15873" max="15873" width="19.140625" style="223" customWidth="1"/>
    <col min="15874" max="15874" width="19.5703125" style="223" customWidth="1"/>
    <col min="15875" max="15875" width="20.28515625" style="223" customWidth="1"/>
    <col min="15876" max="15876" width="16.85546875" style="223" customWidth="1"/>
    <col min="15877" max="15877" width="21.28515625" style="223" customWidth="1"/>
    <col min="15878" max="15878" width="5.28515625" style="223" customWidth="1"/>
    <col min="15879" max="15879" width="9" style="223" customWidth="1"/>
    <col min="15880" max="15880" width="7.5703125" style="223" customWidth="1"/>
    <col min="15881" max="15881" width="11.85546875" style="223" customWidth="1"/>
    <col min="15882" max="15883" width="11.42578125" style="223"/>
    <col min="15884" max="15885" width="18.85546875" style="223" customWidth="1"/>
    <col min="15886" max="16127" width="11.42578125" style="223"/>
    <col min="16128" max="16128" width="38.5703125" style="223" customWidth="1"/>
    <col min="16129" max="16129" width="19.140625" style="223" customWidth="1"/>
    <col min="16130" max="16130" width="19.5703125" style="223" customWidth="1"/>
    <col min="16131" max="16131" width="20.28515625" style="223" customWidth="1"/>
    <col min="16132" max="16132" width="16.85546875" style="223" customWidth="1"/>
    <col min="16133" max="16133" width="21.28515625" style="223" customWidth="1"/>
    <col min="16134" max="16134" width="5.28515625" style="223" customWidth="1"/>
    <col min="16135" max="16135" width="9" style="223" customWidth="1"/>
    <col min="16136" max="16136" width="7.5703125" style="223" customWidth="1"/>
    <col min="16137" max="16137" width="11.85546875" style="223" customWidth="1"/>
    <col min="16138" max="16139" width="11.42578125" style="223"/>
    <col min="16140" max="16141" width="18.85546875" style="223" customWidth="1"/>
    <col min="16142" max="16384" width="11.42578125" style="223"/>
  </cols>
  <sheetData>
    <row r="1" spans="2:12" s="200" customFormat="1" ht="24" customHeight="1">
      <c r="B1" s="757" t="s">
        <v>112</v>
      </c>
      <c r="C1" s="757"/>
      <c r="D1" s="757"/>
      <c r="E1" s="757"/>
    </row>
    <row r="2" spans="2:12" s="200" customFormat="1" ht="21.75" customHeight="1">
      <c r="B2" s="22" t="s">
        <v>475</v>
      </c>
      <c r="C2"/>
      <c r="D2" s="1"/>
      <c r="E2" s="1"/>
    </row>
    <row r="3" spans="2:12" s="200" customFormat="1" ht="21.75" customHeight="1">
      <c r="B3" s="22" t="s">
        <v>476</v>
      </c>
      <c r="C3"/>
      <c r="D3" s="1"/>
      <c r="E3" s="1"/>
    </row>
    <row r="4" spans="2:12" s="200" customFormat="1" ht="21.75" customHeight="1">
      <c r="B4" s="22" t="s">
        <v>477</v>
      </c>
      <c r="C4"/>
      <c r="D4" s="64" t="s">
        <v>111</v>
      </c>
      <c r="E4" s="67">
        <f ca="1">NOW()</f>
        <v>43573.698526273147</v>
      </c>
    </row>
    <row r="5" spans="2:12" s="200" customFormat="1" ht="21.75" customHeight="1">
      <c r="B5" s="22" t="s">
        <v>36</v>
      </c>
      <c r="C5"/>
      <c r="D5" s="1"/>
      <c r="E5" s="1"/>
    </row>
    <row r="6" spans="2:12" s="200" customFormat="1" ht="21.75" customHeight="1">
      <c r="B6"/>
      <c r="C6" s="21"/>
      <c r="E6"/>
      <c r="G6" s="236" t="s">
        <v>216</v>
      </c>
      <c r="J6" s="209" t="s">
        <v>0</v>
      </c>
    </row>
    <row r="7" spans="2:12" s="200" customFormat="1" ht="21.75" customHeight="1">
      <c r="B7" s="201"/>
      <c r="J7" s="210">
        <f>LOOKUP(J14,'BASE DONNE INICIAL'!A:A,'BASE DONNE INICIAL'!P:P)</f>
        <v>1</v>
      </c>
      <c r="K7" s="203"/>
      <c r="L7" s="204"/>
    </row>
    <row r="8" spans="2:12" s="200" customFormat="1" ht="30" customHeight="1">
      <c r="B8" s="202"/>
      <c r="C8" s="202"/>
      <c r="D8" s="202"/>
      <c r="E8" s="202"/>
      <c r="J8" s="210" t="s">
        <v>1</v>
      </c>
      <c r="K8" s="203"/>
      <c r="L8" s="204"/>
    </row>
    <row r="9" spans="2:12" s="200" customFormat="1" ht="30" customHeight="1">
      <c r="B9" s="202"/>
      <c r="C9" s="202"/>
      <c r="D9" s="202"/>
      <c r="E9" s="202"/>
      <c r="J9" s="210">
        <f>LOOKUP(J14,'BASE DONNE INICIAL'!A:A,'BASE DONNE INICIAL'!O:O)</f>
        <v>0</v>
      </c>
      <c r="K9" s="203"/>
      <c r="L9" s="204"/>
    </row>
    <row r="10" spans="2:12" s="200" customFormat="1" ht="30" customHeight="1">
      <c r="B10" s="202"/>
      <c r="C10" s="202"/>
      <c r="D10" s="202"/>
      <c r="E10" s="202"/>
      <c r="J10" s="210"/>
      <c r="K10" s="203"/>
      <c r="L10" s="204"/>
    </row>
    <row r="11" spans="2:12" s="200" customFormat="1" ht="22.5" customHeight="1">
      <c r="B11" s="225"/>
      <c r="C11" s="225"/>
      <c r="D11" s="240" t="str">
        <f>CONCATENATE("شهر :  ","(  ",J17,"  ",H15,"  )")</f>
        <v>شهر :  (  أفريل  2019  )</v>
      </c>
      <c r="E11" s="225"/>
      <c r="G11" s="235" t="s">
        <v>215</v>
      </c>
      <c r="J11" s="210" t="s">
        <v>7</v>
      </c>
      <c r="K11" s="203"/>
      <c r="L11" s="204"/>
    </row>
    <row r="12" spans="2:12" s="200" customFormat="1" ht="22.5" customHeight="1">
      <c r="B12" s="225"/>
      <c r="C12" s="225"/>
      <c r="D12" s="198"/>
      <c r="E12" s="225"/>
      <c r="G12" s="235"/>
      <c r="J12" s="217">
        <f>ROUNDDOWN((C33-C34-C32-C28-C26),2)</f>
        <v>207606.7</v>
      </c>
      <c r="K12" s="203"/>
      <c r="L12" s="204"/>
    </row>
    <row r="13" spans="2:12" s="200" customFormat="1" ht="22.5" customHeight="1" thickBot="1">
      <c r="E13" s="204"/>
      <c r="J13" s="217">
        <f>((29500+(J12-120000)*35%))/2</f>
        <v>30081.172500000001</v>
      </c>
      <c r="K13" s="203"/>
      <c r="L13" s="204"/>
    </row>
    <row r="14" spans="2:12" s="200" customFormat="1" ht="22.5" customHeight="1" thickBot="1">
      <c r="B14" s="12" t="str">
        <f>CONCATENATE("الإسم واللقب :","  ",LOOKUP(J14,'BASE DONNE INICIAL'!A:A,'BASE DONNE INICIAL'!B:B))</f>
        <v>الإسم واللقب :  بن محمد  محمد</v>
      </c>
      <c r="D14" s="11" t="str">
        <f>CONCATENATE("الرتبة :","  ",LOOKUP(J14,'BASE DONNE INICIAL'!A:A,'BASE DONNE INICIAL'!D:D))</f>
        <v>الرتبة :  مفتش رئيس</v>
      </c>
      <c r="E14" s="204"/>
      <c r="J14" s="213">
        <v>1</v>
      </c>
      <c r="K14" s="203"/>
      <c r="L14" s="204"/>
    </row>
    <row r="15" spans="2:12" s="200" customFormat="1" ht="22.5" customHeight="1" thickBot="1">
      <c r="B15" s="12" t="str">
        <f>CONCATENATE( "الوظيفة :","  ",LOOKUP(J14,'BASE DONNE INICIAL'!A:A,'BASE DONNE INICIAL'!G:G))</f>
        <v>الوظيفة :  مدير ولائي</v>
      </c>
      <c r="D15" s="11" t="str">
        <f>CONCATENATE( "الوظيفة :","  ",LOOKUP(J14,'BASE DONNE INICIAL'!A:A,'BASE DONNE INICIAL'!BO:BO))</f>
        <v>الوظيفة :  ب 1 أ 16 - د 10</v>
      </c>
      <c r="E15" s="204"/>
      <c r="G15" s="234" t="s">
        <v>217</v>
      </c>
      <c r="H15" s="233">
        <v>2019</v>
      </c>
      <c r="J15" s="213" t="s">
        <v>3</v>
      </c>
      <c r="K15" s="203"/>
      <c r="L15" s="204"/>
    </row>
    <row r="16" spans="2:12" s="200" customFormat="1" ht="22.5" customHeight="1">
      <c r="B16" s="12" t="str">
        <f>CONCATENATE("الحالة العائلية :","  ",LOOKUP(J14,'BASE DONNE INICIAL'!A:A,'BASE DONNE INICIAL'!BL:BL))</f>
        <v>الحالة العائلية :  متزوج (ة) / 0 طفل</v>
      </c>
      <c r="D16" s="11" t="str">
        <f>CONCATENATE("الدرجة :","  ",LOOKUP(J14,'BASE DONNE INICIAL'!A:A,'BASE DONNE INICIAL'!I:I))</f>
        <v>الدرجة :  5</v>
      </c>
      <c r="E16" s="204"/>
      <c r="G16" s="206"/>
      <c r="L16" s="204"/>
    </row>
    <row r="17" spans="2:13" s="200" customFormat="1" ht="22.5" customHeight="1">
      <c r="B17" s="12" t="str">
        <f>CONCATENATE("الإقامة :","  ",LOOKUP(J14,'BASE DONNE INICIAL'!A:A,'BASE DONNE INICIAL'!E:E))</f>
        <v>الإقامة :  إليزي</v>
      </c>
      <c r="D17" s="11" t="str">
        <f>CONCATENATE("الرقم الإستدلالي :","  ",LOOKUP(J14,'BASE DONNE INICIAL'!A:A,'BASE DONNE INICIAL'!BM:BM))</f>
        <v>الرقم الإستدلالي :  3200 + 800</v>
      </c>
      <c r="E17" s="204"/>
      <c r="G17" s="206"/>
      <c r="J17" s="1" t="str">
        <f>LOOKUP(K17,K18:K29,J18:J29)</f>
        <v>أفريل</v>
      </c>
      <c r="K17" s="1">
        <v>4</v>
      </c>
      <c r="L17" s="205"/>
    </row>
    <row r="18" spans="2:13" s="200" customFormat="1" ht="22.5" customHeight="1">
      <c r="E18" s="204"/>
      <c r="G18" s="206"/>
      <c r="J18" s="232" t="s">
        <v>204</v>
      </c>
      <c r="K18" s="1">
        <v>1</v>
      </c>
    </row>
    <row r="19" spans="2:13" s="200" customFormat="1" ht="22.5" customHeight="1">
      <c r="E19" s="204"/>
      <c r="G19" s="206"/>
      <c r="J19" s="1" t="s">
        <v>205</v>
      </c>
      <c r="K19" s="1">
        <v>2</v>
      </c>
    </row>
    <row r="20" spans="2:13" s="200" customFormat="1" ht="27" customHeight="1">
      <c r="D20" s="204"/>
      <c r="E20" s="204"/>
      <c r="G20" s="206"/>
      <c r="J20" s="1" t="s">
        <v>206</v>
      </c>
      <c r="K20" s="1">
        <v>3</v>
      </c>
    </row>
    <row r="21" spans="2:13" s="200" customFormat="1" ht="18">
      <c r="D21" s="205"/>
      <c r="E21" s="205"/>
      <c r="J21" s="1" t="s">
        <v>37</v>
      </c>
      <c r="K21" s="1">
        <v>4</v>
      </c>
    </row>
    <row r="22" spans="2:13" s="200" customFormat="1" ht="26.25" customHeight="1">
      <c r="B22" s="208"/>
      <c r="C22" s="208"/>
      <c r="D22" s="208"/>
      <c r="E22" s="208"/>
      <c r="F22" s="207"/>
      <c r="G22" s="207"/>
      <c r="H22" s="207"/>
      <c r="J22" s="1" t="s">
        <v>209</v>
      </c>
      <c r="K22" s="1">
        <v>5</v>
      </c>
    </row>
    <row r="23" spans="2:13" s="200" customFormat="1" ht="27.75" customHeight="1">
      <c r="B23" s="227" t="s">
        <v>2</v>
      </c>
      <c r="C23" s="66">
        <f>LOOKUP(J14,'BASE DONNE INICIAL'!A:A,'BASE DONNE INICIAL'!AN:AN)</f>
        <v>60800</v>
      </c>
      <c r="D23" s="226" t="s">
        <v>190</v>
      </c>
      <c r="E23" s="211"/>
      <c r="F23" s="207"/>
      <c r="G23" s="231"/>
      <c r="H23" s="207"/>
      <c r="J23" s="1" t="s">
        <v>208</v>
      </c>
      <c r="K23" s="1">
        <v>6</v>
      </c>
    </row>
    <row r="24" spans="2:13" s="200" customFormat="1" ht="27.75" customHeight="1">
      <c r="B24" s="227" t="s">
        <v>4</v>
      </c>
      <c r="C24" s="66">
        <f>LOOKUP(J14,'BASE DONNE INICIAL'!A:A,'BASE DONNE INICIAL'!AO:AO)</f>
        <v>15200</v>
      </c>
      <c r="D24" s="226" t="s">
        <v>189</v>
      </c>
      <c r="E24" s="211"/>
      <c r="F24" s="207"/>
      <c r="G24" s="207"/>
      <c r="H24" s="207"/>
      <c r="I24" s="214"/>
      <c r="J24" s="1" t="s">
        <v>210</v>
      </c>
      <c r="K24" s="1">
        <v>7</v>
      </c>
    </row>
    <row r="25" spans="2:13" s="200" customFormat="1" ht="26.25" customHeight="1">
      <c r="B25" s="228" t="s">
        <v>5</v>
      </c>
      <c r="C25" s="215">
        <f>SUM(C23:C24)</f>
        <v>76000</v>
      </c>
      <c r="D25" s="229" t="s">
        <v>197</v>
      </c>
      <c r="E25" s="215"/>
      <c r="J25" s="1" t="s">
        <v>207</v>
      </c>
      <c r="K25" s="1">
        <v>8</v>
      </c>
    </row>
    <row r="26" spans="2:13" s="200" customFormat="1" ht="24.75" customHeight="1">
      <c r="B26" s="227" t="s">
        <v>6</v>
      </c>
      <c r="C26" s="66">
        <f>LOOKUP(J14,'BASE DONNE INICIAL'!A:A,'BASE DONNE INICIAL'!AQ:AQ)</f>
        <v>3849.9999999999995</v>
      </c>
      <c r="D26" s="226" t="s">
        <v>186</v>
      </c>
      <c r="E26" s="211"/>
      <c r="I26" s="214"/>
      <c r="J26" s="1" t="s">
        <v>211</v>
      </c>
      <c r="K26" s="1">
        <v>9</v>
      </c>
    </row>
    <row r="27" spans="2:13" s="200" customFormat="1" ht="24.75" customHeight="1">
      <c r="B27" s="227" t="s">
        <v>201</v>
      </c>
      <c r="C27" s="66">
        <f>LOOKUP(J14,'BASE DONNE INICIAL'!A:A,'BASE DONNE INICIAL'!AR:AR)</f>
        <v>38520</v>
      </c>
      <c r="D27" s="226" t="s">
        <v>187</v>
      </c>
      <c r="E27" s="211"/>
      <c r="I27" s="214"/>
      <c r="J27" s="1" t="s">
        <v>212</v>
      </c>
      <c r="K27" s="1">
        <v>10</v>
      </c>
    </row>
    <row r="28" spans="2:13" s="200" customFormat="1" ht="24.75" customHeight="1">
      <c r="B28" s="227" t="s">
        <v>8</v>
      </c>
      <c r="C28" s="66">
        <f>LOOKUP(J14,'BASE DONNE INICIAL'!A:A,'BASE DONNE INICIAL'!N:N)</f>
        <v>8000</v>
      </c>
      <c r="D28" s="226" t="s">
        <v>199</v>
      </c>
      <c r="E28" s="211"/>
      <c r="I28" s="214"/>
      <c r="J28" s="1" t="s">
        <v>213</v>
      </c>
      <c r="K28" s="1">
        <v>11</v>
      </c>
    </row>
    <row r="29" spans="2:13" s="200" customFormat="1" ht="24.75" customHeight="1">
      <c r="B29" s="227" t="s">
        <v>9</v>
      </c>
      <c r="C29" s="66">
        <f>LOOKUP(J14,'BASE DONNE INICIAL'!A:A,'BASE DONNE INICIAL'!BE:BE)</f>
        <v>38000</v>
      </c>
      <c r="D29" s="226" t="s">
        <v>185</v>
      </c>
      <c r="E29" s="218"/>
      <c r="I29" s="214"/>
      <c r="J29" s="1" t="s">
        <v>214</v>
      </c>
      <c r="K29" s="1">
        <v>12</v>
      </c>
    </row>
    <row r="30" spans="2:13" s="200" customFormat="1" ht="24.75" customHeight="1">
      <c r="B30" s="227" t="s">
        <v>10</v>
      </c>
      <c r="C30" s="66">
        <f>LOOKUP(J14,'BASE DONNE INICIAL'!A:A,'BASE DONNE INICIAL'!BC:BC)</f>
        <v>38000</v>
      </c>
      <c r="D30" s="226" t="s">
        <v>184</v>
      </c>
      <c r="E30" s="211"/>
      <c r="I30" s="214"/>
    </row>
    <row r="31" spans="2:13" s="200" customFormat="1" ht="24.75" customHeight="1">
      <c r="B31" s="227" t="s">
        <v>11</v>
      </c>
      <c r="C31" s="66">
        <f>LOOKUP(J14,'BASE DONNE INICIAL'!A:A,'BASE DONNE INICIAL'!BD:BD)</f>
        <v>38000</v>
      </c>
      <c r="D31" s="226" t="s">
        <v>183</v>
      </c>
      <c r="E31" s="211"/>
      <c r="I31" s="214"/>
      <c r="J31" s="16"/>
      <c r="K31" s="1"/>
      <c r="L31" s="1"/>
      <c r="M31" s="1"/>
    </row>
    <row r="32" spans="2:13" s="200" customFormat="1" ht="24.75" customHeight="1">
      <c r="B32" s="227" t="s">
        <v>12</v>
      </c>
      <c r="C32" s="211">
        <f>LOOKUP(J14,'BASE DONNE INICIAL'!A:A,'BASE DONNE INICIAL'!AK:AK)</f>
        <v>0</v>
      </c>
      <c r="D32" s="226" t="s">
        <v>188</v>
      </c>
      <c r="E32" s="211"/>
      <c r="I32" s="214"/>
    </row>
    <row r="33" spans="2:12" s="200" customFormat="1" ht="26.25" customHeight="1">
      <c r="B33" s="228" t="s">
        <v>13</v>
      </c>
      <c r="C33" s="212">
        <f>SUM(C25:C32)</f>
        <v>240370</v>
      </c>
      <c r="D33" s="230" t="s">
        <v>196</v>
      </c>
      <c r="E33" s="212"/>
      <c r="K33" s="216"/>
      <c r="L33" s="214"/>
    </row>
    <row r="34" spans="2:12" s="200" customFormat="1" ht="23.25" customHeight="1">
      <c r="B34" s="227" t="s">
        <v>202</v>
      </c>
      <c r="C34" s="211">
        <f>(C33-C32-C28)*9%</f>
        <v>20913.3</v>
      </c>
      <c r="D34" s="226" t="s">
        <v>193</v>
      </c>
      <c r="E34" s="211"/>
      <c r="I34" s="214"/>
    </row>
    <row r="35" spans="2:12" s="200" customFormat="1" ht="23.25" customHeight="1">
      <c r="B35" s="227" t="s">
        <v>15</v>
      </c>
      <c r="C35" s="211">
        <f>J13</f>
        <v>30081.172500000001</v>
      </c>
      <c r="D35" s="226" t="s">
        <v>191</v>
      </c>
      <c r="E35" s="211"/>
      <c r="I35" s="214"/>
    </row>
    <row r="36" spans="2:12" s="200" customFormat="1" ht="23.25" customHeight="1">
      <c r="B36" s="227" t="s">
        <v>203</v>
      </c>
      <c r="C36" s="211">
        <f>IF(J7=1,(C33-C32-C28)*1.5%,0)</f>
        <v>3485.5499999999997</v>
      </c>
      <c r="D36" s="226" t="s">
        <v>192</v>
      </c>
      <c r="E36" s="211"/>
      <c r="I36" s="214"/>
    </row>
    <row r="37" spans="2:12" s="200" customFormat="1" ht="23.25" customHeight="1">
      <c r="B37" s="227" t="s">
        <v>17</v>
      </c>
      <c r="C37" s="211">
        <f>(C33-C32-C28)*1%</f>
        <v>2323.7000000000003</v>
      </c>
      <c r="D37" s="226" t="s">
        <v>194</v>
      </c>
      <c r="E37" s="211"/>
      <c r="I37" s="214"/>
    </row>
    <row r="38" spans="2:12" s="200" customFormat="1" ht="23.25" customHeight="1">
      <c r="B38" s="227" t="s">
        <v>18</v>
      </c>
      <c r="C38" s="211">
        <f>IF(J9=1,(9532.81),0)</f>
        <v>0</v>
      </c>
      <c r="D38" s="226" t="s">
        <v>200</v>
      </c>
      <c r="E38" s="211"/>
      <c r="I38" s="214"/>
      <c r="K38" s="219"/>
    </row>
    <row r="39" spans="2:12" s="200" customFormat="1" ht="26.25" customHeight="1">
      <c r="B39" s="228" t="s">
        <v>19</v>
      </c>
      <c r="C39" s="212">
        <f>SUM(C34:C38)</f>
        <v>56803.722500000003</v>
      </c>
      <c r="D39" s="230" t="s">
        <v>198</v>
      </c>
      <c r="E39" s="212"/>
      <c r="J39" s="216"/>
      <c r="K39" s="216"/>
      <c r="L39" s="214"/>
    </row>
    <row r="40" spans="2:12" s="200" customFormat="1" ht="26.25" customHeight="1">
      <c r="B40" s="228" t="s">
        <v>20</v>
      </c>
      <c r="C40" s="212">
        <f>C33-C39</f>
        <v>183566.2775</v>
      </c>
      <c r="D40" s="230" t="s">
        <v>195</v>
      </c>
      <c r="E40" s="212"/>
      <c r="J40" s="216"/>
      <c r="K40" s="216"/>
      <c r="L40" s="214"/>
    </row>
    <row r="41" spans="2:12" s="200" customFormat="1" ht="30.75" customHeight="1">
      <c r="B41" s="220"/>
      <c r="C41" s="221"/>
      <c r="D41" s="221"/>
      <c r="E41" s="221"/>
    </row>
    <row r="42" spans="2:12" s="200" customFormat="1" ht="30.75" customHeight="1">
      <c r="B42" s="222"/>
      <c r="C42" s="222"/>
      <c r="D42" s="222"/>
      <c r="E42" s="222"/>
    </row>
    <row r="43" spans="2:12" s="200" customFormat="1" ht="30.75" customHeight="1">
      <c r="B43" s="220"/>
      <c r="C43" s="221"/>
      <c r="D43" s="221"/>
      <c r="E43" s="221"/>
    </row>
    <row r="44" spans="2:12" s="200" customFormat="1" ht="30.75" customHeight="1">
      <c r="B44" s="220"/>
      <c r="C44" s="221"/>
      <c r="D44" s="221"/>
      <c r="E44" s="221"/>
    </row>
    <row r="45" spans="2:12" s="200" customFormat="1" ht="30.75" customHeight="1">
      <c r="B45" s="220"/>
      <c r="C45" s="221"/>
      <c r="D45" s="221"/>
      <c r="E45" s="221"/>
    </row>
    <row r="46" spans="2:12" s="200" customFormat="1" ht="30.75" customHeight="1">
      <c r="B46" s="220"/>
      <c r="C46" s="221"/>
      <c r="D46" s="221"/>
      <c r="E46" s="221"/>
    </row>
  </sheetData>
  <mergeCells count="1">
    <mergeCell ref="B1:E1"/>
  </mergeCells>
  <printOptions horizontalCentered="1"/>
  <pageMargins left="0" right="0" top="0" bottom="0" header="0.51181102362204722" footer="0.51181102362204722"/>
  <pageSetup paperSize="9" scale="76" orientation="portrait" horizontalDpi="180" verticalDpi="18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5</xdr:col>
                    <xdr:colOff>200025</xdr:colOff>
                    <xdr:row>6</xdr:row>
                    <xdr:rowOff>0</xdr:rowOff>
                  </from>
                  <to>
                    <xdr:col>8</xdr:col>
                    <xdr:colOff>133350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Drop Down 2">
              <controlPr defaultSize="0" autoLine="0" autoPict="0">
                <anchor moveWithCells="1">
                  <from>
                    <xdr:col>5</xdr:col>
                    <xdr:colOff>200025</xdr:colOff>
                    <xdr:row>11</xdr:row>
                    <xdr:rowOff>19050</xdr:rowOff>
                  </from>
                  <to>
                    <xdr:col>8</xdr:col>
                    <xdr:colOff>133350</xdr:colOff>
                    <xdr:row>12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14</vt:i4>
      </vt:variant>
    </vt:vector>
  </HeadingPairs>
  <TitlesOfParts>
    <vt:vector size="27" baseType="lpstr">
      <vt:lpstr>الرئيسية</vt:lpstr>
      <vt:lpstr>ATS</vt:lpstr>
      <vt:lpstr>TABLEAU1</vt:lpstr>
      <vt:lpstr>ATS+DRT</vt:lpstr>
      <vt:lpstr>D R T</vt:lpstr>
      <vt:lpstr>TABLEAU2</vt:lpstr>
      <vt:lpstr>ك ر </vt:lpstr>
      <vt:lpstr>ك ر س</vt:lpstr>
      <vt:lpstr>ك ر م</vt:lpstr>
      <vt:lpstr>ك ر س م</vt:lpstr>
      <vt:lpstr>ش ع</vt:lpstr>
      <vt:lpstr>FEUILLE DES GRADES</vt:lpstr>
      <vt:lpstr>BASE DONNE INICIAL</vt:lpstr>
      <vt:lpstr>'BASE DONNE INICIAL'!grisal</vt:lpstr>
      <vt:lpstr>grisal</vt:lpstr>
      <vt:lpstr>ATS!Zone_d_impression</vt:lpstr>
      <vt:lpstr>'ATS+DRT'!Zone_d_impression</vt:lpstr>
      <vt:lpstr>'BASE DONNE INICIAL'!Zone_d_impression</vt:lpstr>
      <vt:lpstr>'D R T'!Zone_d_impression</vt:lpstr>
      <vt:lpstr>TABLEAU1!Zone_d_impression</vt:lpstr>
      <vt:lpstr>TABLEAU2!Zone_d_impression</vt:lpstr>
      <vt:lpstr>'ش ع'!Zone_d_impression</vt:lpstr>
      <vt:lpstr>'ك ر '!Zone_d_impression</vt:lpstr>
      <vt:lpstr>'ك ر س'!Zone_d_impression</vt:lpstr>
      <vt:lpstr>'ك ر س م'!Zone_d_impression</vt:lpstr>
      <vt:lpstr>'ك ر م'!Zone_d_impression</vt:lpstr>
      <vt:lpstr>'FEUILLE DES GRADES'!الخيري_عبد_العزيز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lenovo 2018</dc:creator>
  <cp:lastModifiedBy>user</cp:lastModifiedBy>
  <cp:lastPrinted>2019-04-17T12:00:21Z</cp:lastPrinted>
  <dcterms:created xsi:type="dcterms:W3CDTF">2019-04-14T08:10:51Z</dcterms:created>
  <dcterms:modified xsi:type="dcterms:W3CDTF">2019-04-18T14:46:28Z</dcterms:modified>
</cp:coreProperties>
</file>