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9420" windowHeight="4245" tabRatio="601"/>
  </bookViews>
  <sheets>
    <sheet name="الدائمون" sheetId="72" r:id="rId1"/>
    <sheet name="Echelon " sheetId="68" state="hidden" r:id="rId2"/>
  </sheets>
  <definedNames>
    <definedName name="hgfrde" localSheetId="0">#REF!</definedName>
    <definedName name="hgfrde">#REF!</definedName>
    <definedName name="lkjuhy" localSheetId="0">#REF!</definedName>
    <definedName name="lkjuhy">#REF!</definedName>
    <definedName name="_xlnm.Print_Area" localSheetId="0">الدائمون!$A$1:$G$38</definedName>
    <definedName name="الأسلاك_المشتركة">'Echelon '!$S$2:$S$42</definedName>
    <definedName name="الاسلاك_المشتركة1">#REF!</definedName>
    <definedName name="الاسلاك_المشتركة2">#REF!</definedName>
    <definedName name="الاقتصاد" localSheetId="0">الدائمون!#REF!</definedName>
    <definedName name="الاقتصاد">#REF!</definedName>
    <definedName name="البيداغوجي" localSheetId="0">الدائمون!#REF!</definedName>
    <definedName name="البيداغوجي">#REF!</definedName>
    <definedName name="التكوين_المهني">'Echelon '!$R$2:$R$22</definedName>
    <definedName name="العمال_المهنيين">'Echelon '!$T$2:$T$9</definedName>
    <definedName name="العمال_المهنيين1">#REF!</definedName>
    <definedName name="العمال_المهنيين2">#REF!</definedName>
  </definedNames>
  <calcPr calcId="124519" fullPrecision="0"/>
  <customWorkbookViews>
    <customWorkbookView name="جدول" guid="{313F3F15-B424-4754-9308-E8BDA78EBAF8}" maximized="1" xWindow="1" yWindow="1" windowWidth="1024" windowHeight="511" tabRatio="602" activeSheetId="10"/>
  </customWorkbookViews>
</workbook>
</file>

<file path=xl/calcChain.xml><?xml version="1.0" encoding="utf-8"?>
<calcChain xmlns="http://schemas.openxmlformats.org/spreadsheetml/2006/main">
  <c r="F7" i="72"/>
  <c r="E27" l="1"/>
  <c r="E17" l="1"/>
  <c r="F17" s="1"/>
  <c r="E22" l="1"/>
  <c r="F22" s="1"/>
  <c r="E20"/>
  <c r="F20" s="1"/>
  <c r="O12" i="68"/>
  <c r="O11"/>
  <c r="O10"/>
  <c r="O9"/>
  <c r="O8"/>
  <c r="O7"/>
  <c r="O6"/>
  <c r="O5"/>
  <c r="O4"/>
  <c r="F37" i="72" l="1"/>
  <c r="E29" l="1"/>
  <c r="E28"/>
  <c r="F28" s="1"/>
  <c r="F27"/>
  <c r="E14" l="1"/>
  <c r="F14" s="1"/>
  <c r="E15" l="1"/>
  <c r="F15" s="1"/>
  <c r="F9"/>
  <c r="E13" s="1"/>
  <c r="E16" l="1"/>
  <c r="F16" s="1"/>
  <c r="E18"/>
  <c r="F18" s="1"/>
  <c r="E25"/>
  <c r="F25" s="1"/>
  <c r="E19"/>
  <c r="F19" s="1"/>
  <c r="E23"/>
  <c r="F23" s="1"/>
  <c r="E24"/>
  <c r="F24" s="1"/>
  <c r="E21"/>
  <c r="F21" s="1"/>
  <c r="F13"/>
  <c r="E26" l="1"/>
  <c r="F29"/>
  <c r="E30" l="1"/>
  <c r="F30" s="1"/>
  <c r="E32"/>
  <c r="E31" s="1"/>
  <c r="F26"/>
  <c r="F31" l="1"/>
  <c r="E33"/>
  <c r="F32"/>
  <c r="E34" l="1"/>
  <c r="E35" s="1"/>
  <c r="E36" s="1"/>
  <c r="F36" s="1"/>
  <c r="F33"/>
  <c r="F35" l="1"/>
  <c r="F34"/>
  <c r="F11"/>
</calcChain>
</file>

<file path=xl/sharedStrings.xml><?xml version="1.0" encoding="utf-8"?>
<sst xmlns="http://schemas.openxmlformats.org/spreadsheetml/2006/main" count="265" uniqueCount="162">
  <si>
    <t>الجمهورية الجزائرية الديمقراطية الشعبية</t>
  </si>
  <si>
    <t>مجموع الاقتطاعات</t>
  </si>
  <si>
    <t>الصنف</t>
  </si>
  <si>
    <t>أستاذ التكوين المهني</t>
  </si>
  <si>
    <t>عون إدارة</t>
  </si>
  <si>
    <t>العمال المهنيين</t>
  </si>
  <si>
    <t>المنح العائلية</t>
  </si>
  <si>
    <t>محاسب إداري</t>
  </si>
  <si>
    <t>عون حفظ البيانات</t>
  </si>
  <si>
    <t>جدول الأجور الأساسية والدرجات 2008</t>
  </si>
  <si>
    <t>الدرجــات</t>
  </si>
  <si>
    <t>S_B</t>
  </si>
  <si>
    <t>I_MED</t>
  </si>
  <si>
    <t>الخبرة المهنية</t>
  </si>
  <si>
    <t>الاسلاك المشتركة</t>
  </si>
  <si>
    <t>وزارة التكوين و التعليم المهنيين</t>
  </si>
  <si>
    <t>مركز التكوين المهني و التمهين</t>
  </si>
  <si>
    <t>الــــــرتــــــبــــــة :</t>
  </si>
  <si>
    <t>الدرجة :</t>
  </si>
  <si>
    <t>الشهري</t>
  </si>
  <si>
    <t>السنوي</t>
  </si>
  <si>
    <t>العـــــــــــلاوات والمنـــــــــــح</t>
  </si>
  <si>
    <t>الزيادة الاستدلالية لشاغلي المناصب العليا</t>
  </si>
  <si>
    <t xml:space="preserve">المنحة الجزافية التعويضية </t>
  </si>
  <si>
    <t>المــجــمــوع الخاضع للضمان الاجتماعي</t>
  </si>
  <si>
    <t>منحة الأجر الوحيد</t>
  </si>
  <si>
    <t>المنح العائلية للأطفال الأكبر من 10 سنوات</t>
  </si>
  <si>
    <t>المــجــمــوع الخاضع للضريبة على الدخل</t>
  </si>
  <si>
    <t>الاقتطاعــــــات</t>
  </si>
  <si>
    <t>اقتطاع الضمان الاجتماعي</t>
  </si>
  <si>
    <t>اقتطاع الضريبة على الدخل</t>
  </si>
  <si>
    <t>الــمــجــمــوع الــصــافــي للــدفــع</t>
  </si>
  <si>
    <t xml:space="preserve">                                                                                           </t>
  </si>
  <si>
    <r>
      <rPr>
        <b/>
        <sz val="12"/>
        <color theme="1"/>
        <rFont val="Calibri"/>
        <family val="2"/>
        <scheme val="minor"/>
      </rPr>
      <t xml:space="preserve">       </t>
    </r>
    <r>
      <rPr>
        <b/>
        <u/>
        <sz val="12"/>
        <color theme="1"/>
        <rFont val="Calibri"/>
        <family val="2"/>
        <scheme val="minor"/>
      </rPr>
      <t>مدير المركز</t>
    </r>
  </si>
  <si>
    <t>المجمــــوع الخـــــــــام</t>
  </si>
  <si>
    <t xml:space="preserve">عناصـــر الراتـــب </t>
  </si>
  <si>
    <t>الراتـــب الرئيسي للنشــــاط</t>
  </si>
  <si>
    <t>حارس</t>
  </si>
  <si>
    <t>أستاذ التكوين المهني لإعادة التكييف</t>
  </si>
  <si>
    <t>أستاذ متخصص في التكوين و التعليم المهنيين الرتبة الأولى</t>
  </si>
  <si>
    <t>أستاذ متخصص في التكوين و التعليم المهنيين الرتبة الثانية</t>
  </si>
  <si>
    <t>أستاذ متخصص في التكوين و التعليم المهنيين الرتبة الأولى لإعادة التكييف</t>
  </si>
  <si>
    <t>أستاذ متخصص في التكوين و التعليم المهنيين الرتبة الثانية لإعادة التكييف</t>
  </si>
  <si>
    <t>الأساتذة المتخصصون في التكوين و التعليم المهنيين المكلفون بالهندسة البيداغوجية</t>
  </si>
  <si>
    <t>مراقب عام</t>
  </si>
  <si>
    <t>مساعد تكوين رئيسي</t>
  </si>
  <si>
    <t xml:space="preserve">مساعد تكوين </t>
  </si>
  <si>
    <t>مساعد تقني و بيداغوجي</t>
  </si>
  <si>
    <t>مفتش تقني و بيداغوجي للتكوين و التعليم المهنيين</t>
  </si>
  <si>
    <t>مفتش التكوين و التعليم المهنيين</t>
  </si>
  <si>
    <t>مفتش إداري و مالي للتكوين و التعليم المهنيين</t>
  </si>
  <si>
    <t>مستشار التوجيه و التقييم و الإدماج المهنيين</t>
  </si>
  <si>
    <t>مستشار رئيسي في التوجيه و التقييم و الإدماج المهنيين</t>
  </si>
  <si>
    <t>نائب مقتصد مسير لمؤسسات التكوين و التعليم المهنيين</t>
  </si>
  <si>
    <t>نائب مقتصد رئيسي لمؤسسات التكوين و التعليم المهنيين</t>
  </si>
  <si>
    <t>مقتصد مسير لمؤسسات التكوين و التعليم المهنيين</t>
  </si>
  <si>
    <t>مساعد المصالح الاقتصادية لمؤسسات التكوين و التعليم المهنيين</t>
  </si>
  <si>
    <t>رتب الاسلاك الخاصة بالتكوين والتعليم المهنين</t>
  </si>
  <si>
    <t>متصرف</t>
  </si>
  <si>
    <t>متصرف رئيسي</t>
  </si>
  <si>
    <t>متصرف مستشار</t>
  </si>
  <si>
    <t>ملحق إدارة</t>
  </si>
  <si>
    <t>ملحق رئيسي للإدارة</t>
  </si>
  <si>
    <t>عون مكتب</t>
  </si>
  <si>
    <t>عون إدارة رئيسي</t>
  </si>
  <si>
    <t>كاتب</t>
  </si>
  <si>
    <t>كاتبة مديرية</t>
  </si>
  <si>
    <t>كاتبة مديرية رئيسي</t>
  </si>
  <si>
    <t>مساعد محاسب إداري</t>
  </si>
  <si>
    <t>محاسب إداري رئيسي</t>
  </si>
  <si>
    <t>المهندسون التطبيقيون</t>
  </si>
  <si>
    <t>مهندسو الدولة</t>
  </si>
  <si>
    <t>المهندسون الرئيسيون</t>
  </si>
  <si>
    <t>رئيس المهندسين</t>
  </si>
  <si>
    <t>تقني</t>
  </si>
  <si>
    <t>تقني سامي</t>
  </si>
  <si>
    <t>معاون تقني</t>
  </si>
  <si>
    <t>عون تقني</t>
  </si>
  <si>
    <t>وثائقي أمين محفوظات</t>
  </si>
  <si>
    <t>وثائقي أمين محفوظات رئيسي</t>
  </si>
  <si>
    <t>رئيس الوثائقيين أمناء المحفوظات</t>
  </si>
  <si>
    <t>مساعد وثائقي أمين محفوظات</t>
  </si>
  <si>
    <t>عون تقني في الوثائق و المحفوظات</t>
  </si>
  <si>
    <t>عامل مهني من الصنف الثالث</t>
  </si>
  <si>
    <t>عامل مهني من الصنف الثاني</t>
  </si>
  <si>
    <t>عامل مهني من الصنف الأول</t>
  </si>
  <si>
    <t>عامل مهني خارج الصنف</t>
  </si>
  <si>
    <t>سائق سيارات من الصنف الثاني</t>
  </si>
  <si>
    <t>سائق سيارات من الصنف الأول</t>
  </si>
  <si>
    <t>حاجب</t>
  </si>
  <si>
    <t>حاجب رئيسي</t>
  </si>
  <si>
    <t>عامل مهني من المستوى الأول</t>
  </si>
  <si>
    <t>عامل مهني من المستوى الثاني</t>
  </si>
  <si>
    <t>عامل مهني من المستوى الثالث</t>
  </si>
  <si>
    <t>عامل مهني من المستوى الرابع</t>
  </si>
  <si>
    <t>سائقو السيارات من المستوى الأول</t>
  </si>
  <si>
    <t>سائقو السيارات من المستوى الثاني</t>
  </si>
  <si>
    <t>سائقو السيارات من المستوى الثالث</t>
  </si>
  <si>
    <t xml:space="preserve"> رئيس حظيرة</t>
  </si>
  <si>
    <t>أعوان الخدمة من المستوى الأول</t>
  </si>
  <si>
    <t>أعوان الخدمة من المستوى الثاني</t>
  </si>
  <si>
    <t>أعوان الخدمة من المستوى الثالث</t>
  </si>
  <si>
    <t>أعوان وقاية من المستوى الأول</t>
  </si>
  <si>
    <t>أعوان وقاية من المستوى الثاني</t>
  </si>
  <si>
    <t>المتعاقدين</t>
  </si>
  <si>
    <t>متصرف محلل</t>
  </si>
  <si>
    <t>متصرف مساعد</t>
  </si>
  <si>
    <t>المترجم - الترجمان</t>
  </si>
  <si>
    <t>المترجم - الترجمان الرئيسي</t>
  </si>
  <si>
    <t>رئيس المترجمين - التراجمة</t>
  </si>
  <si>
    <t>مهندس رئيسي</t>
  </si>
  <si>
    <t>مساعد مهندس مستوى 1</t>
  </si>
  <si>
    <t>مساعد مهندس مستوى 2</t>
  </si>
  <si>
    <t>مهندس دولة</t>
  </si>
  <si>
    <t>وثائقي أمين محفوظات محلل</t>
  </si>
  <si>
    <t>مساعد وثائقي أمين محفوظات رئيسي</t>
  </si>
  <si>
    <t>عون مخبر</t>
  </si>
  <si>
    <t xml:space="preserve">محلل اقتصادي </t>
  </si>
  <si>
    <t>محلل رئيسي</t>
  </si>
  <si>
    <t>رئيس المحللين</t>
  </si>
  <si>
    <t>المترجم - الترجمان المتخصص</t>
  </si>
  <si>
    <t>الحالــــة العائليــة :</t>
  </si>
  <si>
    <t>عـــــــــدد الأولاد :</t>
  </si>
  <si>
    <t>الصنف :</t>
  </si>
  <si>
    <t>الرقم الاستدلالي :</t>
  </si>
  <si>
    <t>عـــــــــدد الأولاد الأكبـــــر مــــن 10 سنــــــــــوات :</t>
  </si>
  <si>
    <t>عدد أيام الغياب :</t>
  </si>
  <si>
    <t>اقتطاع الغياب</t>
  </si>
  <si>
    <t>الاجـــــر الوحيـد :</t>
  </si>
  <si>
    <t>منصــب عالــي(....نقطة):</t>
  </si>
  <si>
    <t>الراتب الصافي للدفع:</t>
  </si>
  <si>
    <t>تعويض الخدمات الإدارية المشتركة</t>
  </si>
  <si>
    <t>تعويض الخدمات التقنية المشتركة</t>
  </si>
  <si>
    <t>دعم النشاطات الادارية</t>
  </si>
  <si>
    <t>تعويض الضرر</t>
  </si>
  <si>
    <t>تعويض جزافي عن الخدمة</t>
  </si>
  <si>
    <t xml:space="preserve">نائب مقتصد مسير </t>
  </si>
  <si>
    <t xml:space="preserve">نائب مقتصد رئيسي </t>
  </si>
  <si>
    <t>أ.م.ت.ت.م الرتبة الأولى</t>
  </si>
  <si>
    <t xml:space="preserve">مقتصد مسير </t>
  </si>
  <si>
    <t>أ.م.ت.ت.م  الرتبة الثانية</t>
  </si>
  <si>
    <t>مساعد المصالح الاقتصادية مسير</t>
  </si>
  <si>
    <t>أ.م.ت.ت.م  الرتبة الأولى لإعادة التكييف</t>
  </si>
  <si>
    <t>أ.م.ت.ت.م  الرتبة الثانية لإعادة التكييف</t>
  </si>
  <si>
    <t>أ.م.ت.ت.م مكلف بالهندسة البيداغوجية</t>
  </si>
  <si>
    <t xml:space="preserve">مفتش تقني و بيداغوجي </t>
  </si>
  <si>
    <t>تعويض التوثيق البيداغوجي</t>
  </si>
  <si>
    <t>تعويض التأهيل</t>
  </si>
  <si>
    <t xml:space="preserve">مفتش إداري و مالي </t>
  </si>
  <si>
    <t>مستشار. ت. ت. إ. م</t>
  </si>
  <si>
    <t>تعويض الخبرة البيداغوجية</t>
  </si>
  <si>
    <t>مستشار رئيسي في ت. ت. إ. م</t>
  </si>
  <si>
    <t>تعويض الدعم المدرسي والمعالجة البيداغوجية</t>
  </si>
  <si>
    <t>العمال_المهنيين</t>
  </si>
  <si>
    <t>التكوين_المهني</t>
  </si>
  <si>
    <t>الأسلاك_المشتركة</t>
  </si>
  <si>
    <t>أ.م.ت.ت.م  الرتبة الثانية(مدير)</t>
  </si>
  <si>
    <t xml:space="preserve">القطـــــــــــــــــاع :  </t>
  </si>
  <si>
    <t>لالــــة فاطمة نسومـــر بالمديــة</t>
  </si>
  <si>
    <t>حرر بالمدية      في :</t>
  </si>
  <si>
    <t>عـــازب(ة)</t>
  </si>
  <si>
    <t>نعــــم</t>
  </si>
</sst>
</file>

<file path=xl/styles.xml><?xml version="1.0" encoding="utf-8"?>
<styleSheet xmlns="http://schemas.openxmlformats.org/spreadsheetml/2006/main">
  <numFmts count="9">
    <numFmt numFmtId="43" formatCode="_-* #,##0.00\ _€_-;\-* #,##0.00\ _€_-;_-* &quot;-&quot;??\ _€_-;_-@_-"/>
    <numFmt numFmtId="164" formatCode="&quot;د.ج.‏&quot;\ #,##0_-;&quot;د.ج.‏&quot;\ #,##0\-"/>
    <numFmt numFmtId="165" formatCode="_-&quot;د.ج.‏&quot;\ * #,##0.00_-;_-&quot;د.ج.‏&quot;\ * #,##0.00\-;_-&quot;د.ج.‏&quot;\ * &quot;-&quot;??_-;_-@_-"/>
    <numFmt numFmtId="166" formatCode="_-* #,##0.00_-;_-* #,##0.00\-;_-* &quot;-&quot;??_-;_-@_-"/>
    <numFmt numFmtId="167" formatCode="_-[$€-2]\ * #,##0.00_-;_-[$€-2]\ * #,##0.00\-;_-[$€-2]\ * &quot;-&quot;??_-"/>
    <numFmt numFmtId="168" formatCode="#,##0.00\ &quot;F&quot;;[Red]\-#,##0.00\ &quot;F&quot;"/>
    <numFmt numFmtId="169" formatCode="###,##0.00\ &quot;F&quot;;\-###,##0.00\ &quot;F&quot;"/>
    <numFmt numFmtId="170" formatCode="_(* #,##0.00_);_(* \(#,##0.00\);_(* &quot;-&quot;??_);_(@_)"/>
    <numFmt numFmtId="171" formatCode="[$-1010000]yyyy/mm/dd;@"/>
  </numFmts>
  <fonts count="49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Geneva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11"/>
      <color indexed="8"/>
      <name val="Arial"/>
      <family val="2"/>
      <charset val="17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Fanan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5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5F8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9">
    <xf numFmtId="0" fontId="0" fillId="0" borderId="0"/>
    <xf numFmtId="167" fontId="16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20" fillId="0" borderId="0"/>
    <xf numFmtId="1" fontId="17" fillId="0" borderId="20" applyFill="0">
      <alignment horizontal="center" vertical="center"/>
    </xf>
    <xf numFmtId="14" fontId="21" fillId="4" borderId="20" applyFill="0">
      <alignment vertical="center"/>
    </xf>
    <xf numFmtId="168" fontId="17" fillId="0" borderId="20" applyFill="0">
      <alignment vertical="center"/>
    </xf>
    <xf numFmtId="169" fontId="17" fillId="0" borderId="0" applyFill="0" applyBorder="0">
      <alignment vertical="center"/>
    </xf>
    <xf numFmtId="0" fontId="17" fillId="0" borderId="20" applyFill="0">
      <alignment vertical="center"/>
    </xf>
    <xf numFmtId="0" fontId="15" fillId="0" borderId="0"/>
    <xf numFmtId="0" fontId="17" fillId="0" borderId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43" fontId="29" fillId="0" borderId="0" applyFont="0" applyFill="0" applyBorder="0" applyAlignment="0" applyProtection="0"/>
    <xf numFmtId="0" fontId="30" fillId="11" borderId="24" applyNumberFormat="0" applyAlignment="0" applyProtection="0"/>
    <xf numFmtId="0" fontId="11" fillId="12" borderId="0" applyNumberFormat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3" fillId="12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</cellStyleXfs>
  <cellXfs count="182">
    <xf numFmtId="0" fontId="0" fillId="0" borderId="0" xfId="0"/>
    <xf numFmtId="0" fontId="11" fillId="0" borderId="0" xfId="30" applyProtection="1"/>
    <xf numFmtId="0" fontId="24" fillId="9" borderId="17" xfId="30" applyFont="1" applyFill="1" applyBorder="1" applyAlignment="1" applyProtection="1">
      <alignment horizontal="center" vertical="center"/>
    </xf>
    <xf numFmtId="0" fontId="24" fillId="9" borderId="23" xfId="30" applyFont="1" applyFill="1" applyBorder="1" applyAlignment="1" applyProtection="1">
      <alignment horizontal="center" vertical="center"/>
    </xf>
    <xf numFmtId="0" fontId="24" fillId="9" borderId="15" xfId="30" applyFont="1" applyFill="1" applyBorder="1" applyAlignment="1" applyProtection="1">
      <alignment horizontal="center" vertical="center"/>
    </xf>
    <xf numFmtId="0" fontId="24" fillId="9" borderId="19" xfId="30" applyFont="1" applyFill="1" applyBorder="1" applyAlignment="1" applyProtection="1">
      <alignment horizontal="center" vertical="center"/>
    </xf>
    <xf numFmtId="0" fontId="25" fillId="9" borderId="18" xfId="30" applyFont="1" applyFill="1" applyBorder="1" applyAlignment="1" applyProtection="1">
      <alignment horizontal="center"/>
    </xf>
    <xf numFmtId="0" fontId="24" fillId="9" borderId="22" xfId="30" applyFont="1" applyFill="1" applyBorder="1" applyAlignment="1" applyProtection="1">
      <alignment horizontal="center" vertical="center"/>
    </xf>
    <xf numFmtId="0" fontId="11" fillId="9" borderId="18" xfId="30" applyFill="1" applyBorder="1" applyAlignment="1" applyProtection="1">
      <alignment horizontal="center"/>
    </xf>
    <xf numFmtId="0" fontId="11" fillId="9" borderId="23" xfId="30" applyFill="1" applyBorder="1" applyAlignment="1" applyProtection="1">
      <alignment horizontal="center"/>
    </xf>
    <xf numFmtId="0" fontId="26" fillId="0" borderId="18" xfId="31" applyNumberFormat="1" applyFont="1" applyFill="1" applyBorder="1" applyAlignment="1" applyProtection="1">
      <alignment horizontal="center" vertical="center"/>
    </xf>
    <xf numFmtId="0" fontId="11" fillId="0" borderId="18" xfId="30" applyBorder="1" applyAlignment="1" applyProtection="1">
      <alignment horizontal="center"/>
    </xf>
    <xf numFmtId="170" fontId="26" fillId="0" borderId="18" xfId="31" applyNumberFormat="1" applyFont="1" applyBorder="1" applyAlignment="1" applyProtection="1">
      <alignment horizontal="center"/>
    </xf>
    <xf numFmtId="0" fontId="26" fillId="10" borderId="18" xfId="31" applyNumberFormat="1" applyFont="1" applyFill="1" applyBorder="1" applyAlignment="1" applyProtection="1">
      <alignment horizontal="center" vertical="center"/>
    </xf>
    <xf numFmtId="0" fontId="11" fillId="10" borderId="18" xfId="30" applyFill="1" applyBorder="1" applyAlignment="1" applyProtection="1">
      <alignment horizontal="center"/>
    </xf>
    <xf numFmtId="0" fontId="11" fillId="0" borderId="18" xfId="30" applyFill="1" applyBorder="1" applyAlignment="1" applyProtection="1">
      <alignment horizontal="center"/>
    </xf>
    <xf numFmtId="0" fontId="4" fillId="2" borderId="10" xfId="30" applyFont="1" applyFill="1" applyBorder="1" applyAlignment="1" applyProtection="1"/>
    <xf numFmtId="0" fontId="28" fillId="0" borderId="10" xfId="0" applyFont="1" applyBorder="1" applyProtection="1"/>
    <xf numFmtId="0" fontId="11" fillId="0" borderId="13" xfId="30" applyBorder="1" applyProtection="1"/>
    <xf numFmtId="0" fontId="11" fillId="0" borderId="11" xfId="30" applyBorder="1" applyProtection="1"/>
    <xf numFmtId="0" fontId="28" fillId="0" borderId="6" xfId="0" applyFont="1" applyBorder="1" applyProtection="1"/>
    <xf numFmtId="0" fontId="11" fillId="0" borderId="7" xfId="30" applyBorder="1" applyProtection="1"/>
    <xf numFmtId="0" fontId="11" fillId="0" borderId="1" xfId="30" applyBorder="1" applyProtection="1"/>
    <xf numFmtId="0" fontId="28" fillId="0" borderId="5" xfId="0" applyFont="1" applyFill="1" applyBorder="1" applyProtection="1"/>
    <xf numFmtId="0" fontId="28" fillId="0" borderId="5" xfId="0" applyFont="1" applyBorder="1" applyProtection="1"/>
    <xf numFmtId="0" fontId="8" fillId="7" borderId="12" xfId="30" applyFont="1" applyFill="1" applyBorder="1" applyProtection="1"/>
    <xf numFmtId="0" fontId="11" fillId="7" borderId="0" xfId="30" applyFill="1" applyBorder="1" applyProtection="1"/>
    <xf numFmtId="0" fontId="11" fillId="7" borderId="9" xfId="30" applyFill="1" applyBorder="1" applyProtection="1"/>
    <xf numFmtId="0" fontId="28" fillId="0" borderId="14" xfId="0" applyFont="1" applyFill="1" applyBorder="1" applyProtection="1"/>
    <xf numFmtId="0" fontId="11" fillId="0" borderId="0" xfId="30" applyBorder="1" applyProtection="1"/>
    <xf numFmtId="0" fontId="11" fillId="0" borderId="9" xfId="30" applyBorder="1" applyProtection="1"/>
    <xf numFmtId="0" fontId="28" fillId="0" borderId="14" xfId="0" applyFont="1" applyBorder="1" applyProtection="1"/>
    <xf numFmtId="0" fontId="28" fillId="0" borderId="3" xfId="0" applyFont="1" applyBorder="1" applyProtection="1"/>
    <xf numFmtId="0" fontId="11" fillId="0" borderId="8" xfId="30" applyBorder="1" applyProtection="1"/>
    <xf numFmtId="0" fontId="11" fillId="0" borderId="4" xfId="30" applyBorder="1" applyProtection="1"/>
    <xf numFmtId="0" fontId="28" fillId="0" borderId="30" xfId="0" applyFont="1" applyBorder="1" applyProtection="1"/>
    <xf numFmtId="0" fontId="28" fillId="0" borderId="30" xfId="0" applyFont="1" applyFill="1" applyBorder="1" applyProtection="1"/>
    <xf numFmtId="0" fontId="8" fillId="7" borderId="10" xfId="30" applyFont="1" applyFill="1" applyBorder="1" applyProtection="1"/>
    <xf numFmtId="0" fontId="11" fillId="7" borderId="13" xfId="30" applyFill="1" applyBorder="1" applyProtection="1"/>
    <xf numFmtId="0" fontId="11" fillId="7" borderId="11" xfId="30" applyFill="1" applyBorder="1" applyProtection="1"/>
    <xf numFmtId="0" fontId="43" fillId="0" borderId="10" xfId="0" applyFont="1" applyBorder="1" applyProtection="1"/>
    <xf numFmtId="0" fontId="28" fillId="0" borderId="6" xfId="0" applyFont="1" applyFill="1" applyBorder="1" applyProtection="1"/>
    <xf numFmtId="0" fontId="28" fillId="0" borderId="12" xfId="0" applyFont="1" applyBorder="1" applyProtection="1"/>
    <xf numFmtId="0" fontId="8" fillId="0" borderId="6" xfId="30" applyFont="1" applyBorder="1" applyProtection="1"/>
    <xf numFmtId="0" fontId="6" fillId="7" borderId="12" xfId="30" applyFont="1" applyFill="1" applyBorder="1" applyProtection="1"/>
    <xf numFmtId="0" fontId="5" fillId="0" borderId="12" xfId="30" applyFont="1" applyBorder="1" applyProtection="1"/>
    <xf numFmtId="0" fontId="28" fillId="0" borderId="0" xfId="0" applyFont="1" applyBorder="1" applyProtection="1"/>
    <xf numFmtId="0" fontId="5" fillId="0" borderId="3" xfId="30" applyFont="1" applyBorder="1" applyProtection="1"/>
    <xf numFmtId="0" fontId="28" fillId="7" borderId="3" xfId="30" applyFont="1" applyFill="1" applyBorder="1" applyProtection="1"/>
    <xf numFmtId="0" fontId="28" fillId="7" borderId="8" xfId="30" applyFont="1" applyFill="1" applyBorder="1" applyProtection="1"/>
    <xf numFmtId="0" fontId="28" fillId="7" borderId="4" xfId="30" applyFont="1" applyFill="1" applyBorder="1" applyProtection="1"/>
    <xf numFmtId="0" fontId="28" fillId="7" borderId="12" xfId="30" applyFont="1" applyFill="1" applyBorder="1" applyProtection="1"/>
    <xf numFmtId="0" fontId="28" fillId="7" borderId="0" xfId="30" applyFont="1" applyFill="1" applyBorder="1" applyProtection="1"/>
    <xf numFmtId="0" fontId="8" fillId="0" borderId="10" xfId="30" applyFont="1" applyBorder="1" applyProtection="1"/>
    <xf numFmtId="0" fontId="8" fillId="0" borderId="12" xfId="30" applyFont="1" applyBorder="1" applyProtection="1"/>
    <xf numFmtId="0" fontId="8" fillId="0" borderId="3" xfId="30" applyFont="1" applyBorder="1" applyProtection="1"/>
    <xf numFmtId="1" fontId="45" fillId="14" borderId="21" xfId="0" applyNumberFormat="1" applyFont="1" applyFill="1" applyBorder="1" applyAlignment="1" applyProtection="1">
      <alignment horizontal="right" vertical="center"/>
      <protection hidden="1"/>
    </xf>
    <xf numFmtId="170" fontId="28" fillId="5" borderId="26" xfId="29" applyNumberFormat="1" applyFont="1" applyFill="1" applyBorder="1" applyAlignment="1" applyProtection="1">
      <alignment horizontal="center" vertical="center" readingOrder="2"/>
      <protection hidden="1"/>
    </xf>
    <xf numFmtId="170" fontId="28" fillId="3" borderId="26" xfId="29" applyNumberFormat="1" applyFont="1" applyFill="1" applyBorder="1" applyAlignment="1" applyProtection="1">
      <alignment horizontal="center" vertical="center" readingOrder="2"/>
      <protection hidden="1"/>
    </xf>
    <xf numFmtId="170" fontId="33" fillId="5" borderId="26" xfId="29" applyNumberFormat="1" applyFont="1" applyFill="1" applyBorder="1" applyAlignment="1" applyProtection="1">
      <alignment horizontal="center" vertical="center" readingOrder="2"/>
      <protection hidden="1"/>
    </xf>
    <xf numFmtId="170" fontId="33" fillId="3" borderId="26" xfId="29" applyNumberFormat="1" applyFont="1" applyFill="1" applyBorder="1" applyAlignment="1" applyProtection="1">
      <alignment horizontal="center" vertical="center" readingOrder="2"/>
      <protection hidden="1"/>
    </xf>
    <xf numFmtId="0" fontId="48" fillId="14" borderId="2" xfId="37" applyNumberFormat="1" applyFont="1" applyFill="1" applyBorder="1" applyAlignment="1" applyProtection="1">
      <alignment horizontal="right"/>
      <protection hidden="1"/>
    </xf>
    <xf numFmtId="170" fontId="28" fillId="5" borderId="26" xfId="38" applyNumberFormat="1" applyFont="1" applyFill="1" applyBorder="1" applyAlignment="1" applyProtection="1">
      <alignment horizontal="center" vertical="center" readingOrder="2"/>
      <protection hidden="1"/>
    </xf>
    <xf numFmtId="170" fontId="28" fillId="3" borderId="26" xfId="38" applyNumberFormat="1" applyFont="1" applyFill="1" applyBorder="1" applyAlignment="1" applyProtection="1">
      <alignment horizontal="center" vertical="center" readingOrder="2"/>
      <protection hidden="1"/>
    </xf>
    <xf numFmtId="171" fontId="27" fillId="0" borderId="0" xfId="37" applyNumberFormat="1" applyFont="1" applyProtection="1">
      <protection hidden="1"/>
    </xf>
    <xf numFmtId="0" fontId="2" fillId="0" borderId="0" xfId="37" applyProtection="1">
      <protection hidden="1"/>
    </xf>
    <xf numFmtId="0" fontId="34" fillId="0" borderId="0" xfId="37" applyFont="1" applyAlignment="1" applyProtection="1">
      <alignment horizontal="right" vertical="center" readingOrder="2"/>
      <protection hidden="1"/>
    </xf>
    <xf numFmtId="0" fontId="2" fillId="0" borderId="0" xfId="37" applyAlignment="1" applyProtection="1">
      <alignment horizontal="left"/>
      <protection hidden="1"/>
    </xf>
    <xf numFmtId="0" fontId="35" fillId="0" borderId="0" xfId="37" applyFont="1" applyProtection="1">
      <protection hidden="1"/>
    </xf>
    <xf numFmtId="0" fontId="36" fillId="5" borderId="0" xfId="37" applyFont="1" applyFill="1" applyAlignment="1" applyProtection="1">
      <alignment horizontal="left" vertical="center" readingOrder="2"/>
      <protection hidden="1"/>
    </xf>
    <xf numFmtId="2" fontId="2" fillId="0" borderId="0" xfId="37" applyNumberFormat="1" applyProtection="1">
      <protection hidden="1"/>
    </xf>
    <xf numFmtId="1" fontId="27" fillId="0" borderId="0" xfId="37" applyNumberFormat="1" applyFont="1" applyAlignment="1" applyProtection="1">
      <alignment horizontal="right"/>
      <protection hidden="1"/>
    </xf>
    <xf numFmtId="0" fontId="18" fillId="0" borderId="0" xfId="37" applyFont="1" applyAlignment="1" applyProtection="1">
      <alignment horizontal="left" vertical="center" readingOrder="2"/>
      <protection hidden="1"/>
    </xf>
    <xf numFmtId="0" fontId="37" fillId="0" borderId="0" xfId="37" applyFont="1" applyAlignment="1" applyProtection="1">
      <alignment horizontal="right" vertical="center" readingOrder="2"/>
      <protection hidden="1"/>
    </xf>
    <xf numFmtId="0" fontId="36" fillId="0" borderId="0" xfId="37" applyFont="1" applyAlignment="1" applyProtection="1">
      <alignment horizontal="left" vertical="center" readingOrder="2"/>
      <protection hidden="1"/>
    </xf>
    <xf numFmtId="0" fontId="2" fillId="0" borderId="0" xfId="37" applyNumberFormat="1" applyProtection="1">
      <protection hidden="1"/>
    </xf>
    <xf numFmtId="0" fontId="18" fillId="0" borderId="0" xfId="37" applyFont="1" applyAlignment="1" applyProtection="1">
      <alignment vertical="center" readingOrder="2"/>
      <protection hidden="1"/>
    </xf>
    <xf numFmtId="0" fontId="27" fillId="0" borderId="0" xfId="37" applyFont="1" applyAlignment="1" applyProtection="1">
      <alignment horizontal="right"/>
      <protection hidden="1"/>
    </xf>
    <xf numFmtId="0" fontId="31" fillId="0" borderId="0" xfId="37" applyFont="1" applyProtection="1">
      <protection hidden="1"/>
    </xf>
    <xf numFmtId="0" fontId="18" fillId="0" borderId="26" xfId="37" applyFont="1" applyBorder="1" applyAlignment="1" applyProtection="1">
      <alignment horizontal="right" vertical="center" readingOrder="2"/>
      <protection hidden="1"/>
    </xf>
    <xf numFmtId="0" fontId="38" fillId="0" borderId="26" xfId="37" applyFont="1" applyBorder="1" applyAlignment="1" applyProtection="1">
      <alignment horizontal="center" vertical="center" readingOrder="2"/>
      <protection hidden="1"/>
    </xf>
    <xf numFmtId="0" fontId="38" fillId="0" borderId="31" xfId="37" applyFont="1" applyBorder="1" applyAlignment="1" applyProtection="1">
      <alignment horizontal="center" vertical="center" readingOrder="2"/>
      <protection hidden="1"/>
    </xf>
    <xf numFmtId="0" fontId="36" fillId="0" borderId="0" xfId="37" applyFont="1" applyAlignment="1" applyProtection="1">
      <alignment horizontal="right" vertical="center" readingOrder="2"/>
      <protection hidden="1"/>
    </xf>
    <xf numFmtId="170" fontId="2" fillId="0" borderId="0" xfId="37" applyNumberFormat="1" applyProtection="1">
      <protection hidden="1"/>
    </xf>
    <xf numFmtId="0" fontId="42" fillId="0" borderId="0" xfId="37" applyFont="1" applyAlignment="1" applyProtection="1">
      <alignment horizontal="center" vertical="center"/>
      <protection hidden="1"/>
    </xf>
    <xf numFmtId="0" fontId="1" fillId="2" borderId="10" xfId="30" applyFont="1" applyFill="1" applyBorder="1" applyAlignment="1">
      <alignment vertical="center"/>
    </xf>
    <xf numFmtId="0" fontId="28" fillId="0" borderId="10" xfId="0" applyFont="1" applyBorder="1"/>
    <xf numFmtId="0" fontId="33" fillId="0" borderId="6" xfId="0" applyFont="1" applyBorder="1"/>
    <xf numFmtId="0" fontId="28" fillId="0" borderId="5" xfId="0" applyFont="1" applyFill="1" applyBorder="1"/>
    <xf numFmtId="0" fontId="27" fillId="7" borderId="12" xfId="30" applyFont="1" applyFill="1" applyBorder="1"/>
    <xf numFmtId="0" fontId="28" fillId="0" borderId="14" xfId="0" applyFont="1" applyFill="1" applyBorder="1"/>
    <xf numFmtId="0" fontId="28" fillId="0" borderId="6" xfId="0" applyFont="1" applyBorder="1"/>
    <xf numFmtId="0" fontId="33" fillId="0" borderId="14" xfId="0" applyFont="1" applyBorder="1"/>
    <xf numFmtId="0" fontId="28" fillId="0" borderId="3" xfId="0" applyFont="1" applyBorder="1"/>
    <xf numFmtId="0" fontId="28" fillId="0" borderId="30" xfId="0" applyFont="1" applyBorder="1"/>
    <xf numFmtId="0" fontId="28" fillId="0" borderId="30" xfId="0" applyFont="1" applyFill="1" applyBorder="1"/>
    <xf numFmtId="0" fontId="27" fillId="7" borderId="10" xfId="30" applyFont="1" applyFill="1" applyBorder="1"/>
    <xf numFmtId="0" fontId="43" fillId="0" borderId="10" xfId="0" applyFont="1" applyBorder="1"/>
    <xf numFmtId="0" fontId="33" fillId="0" borderId="30" xfId="0" applyFont="1" applyBorder="1"/>
    <xf numFmtId="0" fontId="28" fillId="0" borderId="6" xfId="0" applyFont="1" applyFill="1" applyBorder="1"/>
    <xf numFmtId="0" fontId="28" fillId="0" borderId="12" xfId="0" applyFont="1" applyBorder="1"/>
    <xf numFmtId="0" fontId="33" fillId="0" borderId="12" xfId="0" applyFont="1" applyBorder="1"/>
    <xf numFmtId="0" fontId="1" fillId="0" borderId="0" xfId="30" applyFont="1"/>
    <xf numFmtId="0" fontId="1" fillId="0" borderId="0" xfId="30" applyNumberFormat="1" applyFont="1"/>
    <xf numFmtId="0" fontId="33" fillId="0" borderId="5" xfId="0" applyFont="1" applyBorder="1"/>
    <xf numFmtId="0" fontId="27" fillId="0" borderId="6" xfId="30" applyFont="1" applyBorder="1"/>
    <xf numFmtId="0" fontId="27" fillId="0" borderId="12" xfId="30" applyFont="1" applyBorder="1"/>
    <xf numFmtId="0" fontId="1" fillId="0" borderId="3" xfId="30" applyFont="1" applyBorder="1"/>
    <xf numFmtId="0" fontId="33" fillId="7" borderId="12" xfId="30" applyFont="1" applyFill="1" applyBorder="1"/>
    <xf numFmtId="0" fontId="33" fillId="7" borderId="3" xfId="30" applyFont="1" applyFill="1" applyBorder="1"/>
    <xf numFmtId="0" fontId="28" fillId="0" borderId="14" xfId="0" applyFont="1" applyBorder="1"/>
    <xf numFmtId="0" fontId="28" fillId="7" borderId="3" xfId="30" applyFont="1" applyFill="1" applyBorder="1"/>
    <xf numFmtId="0" fontId="1" fillId="0" borderId="10" xfId="30" applyFont="1" applyBorder="1"/>
    <xf numFmtId="0" fontId="1" fillId="0" borderId="6" xfId="30" applyFont="1" applyBorder="1"/>
    <xf numFmtId="0" fontId="1" fillId="0" borderId="12" xfId="30" applyFont="1" applyBorder="1"/>
    <xf numFmtId="43" fontId="28" fillId="5" borderId="26" xfId="29" applyNumberFormat="1" applyFont="1" applyFill="1" applyBorder="1" applyAlignment="1" applyProtection="1">
      <alignment horizontal="center" vertical="center" readingOrder="2"/>
      <protection hidden="1"/>
    </xf>
    <xf numFmtId="170" fontId="33" fillId="16" borderId="26" xfId="38" applyNumberFormat="1" applyFont="1" applyFill="1" applyBorder="1" applyAlignment="1" applyProtection="1">
      <alignment horizontal="center" vertical="center" readingOrder="2"/>
      <protection hidden="1"/>
    </xf>
    <xf numFmtId="0" fontId="18" fillId="0" borderId="0" xfId="37" applyFont="1" applyAlignment="1" applyProtection="1">
      <alignment horizontal="right" vertical="center" readingOrder="2"/>
      <protection hidden="1"/>
    </xf>
    <xf numFmtId="0" fontId="32" fillId="0" borderId="0" xfId="37" applyFont="1" applyAlignment="1" applyProtection="1">
      <alignment horizontal="right" vertical="center"/>
      <protection hidden="1"/>
    </xf>
    <xf numFmtId="170" fontId="47" fillId="17" borderId="2" xfId="37" applyNumberFormat="1" applyFont="1" applyFill="1" applyBorder="1" applyProtection="1">
      <protection hidden="1"/>
    </xf>
    <xf numFmtId="0" fontId="46" fillId="18" borderId="5" xfId="37" applyFont="1" applyFill="1" applyBorder="1" applyAlignment="1" applyProtection="1">
      <alignment horizontal="right" vertical="center"/>
      <protection locked="0" hidden="1"/>
    </xf>
    <xf numFmtId="0" fontId="46" fillId="18" borderId="2" xfId="37" applyFont="1" applyFill="1" applyBorder="1" applyProtection="1">
      <protection locked="0" hidden="1"/>
    </xf>
    <xf numFmtId="0" fontId="48" fillId="18" borderId="2" xfId="37" applyFont="1" applyFill="1" applyBorder="1" applyProtection="1">
      <protection locked="0" hidden="1"/>
    </xf>
    <xf numFmtId="0" fontId="46" fillId="18" borderId="2" xfId="37" applyFont="1" applyFill="1" applyBorder="1" applyAlignment="1" applyProtection="1">
      <alignment horizontal="right"/>
      <protection locked="0" hidden="1"/>
    </xf>
    <xf numFmtId="0" fontId="48" fillId="18" borderId="2" xfId="37" applyNumberFormat="1" applyFont="1" applyFill="1" applyBorder="1" applyAlignment="1" applyProtection="1">
      <alignment horizontal="right"/>
      <protection locked="0" hidden="1"/>
    </xf>
    <xf numFmtId="0" fontId="48" fillId="18" borderId="2" xfId="37" applyFont="1" applyFill="1" applyBorder="1" applyAlignment="1" applyProtection="1">
      <alignment horizontal="right"/>
      <protection locked="0" hidden="1"/>
    </xf>
    <xf numFmtId="0" fontId="18" fillId="0" borderId="0" xfId="37" applyFont="1" applyAlignment="1" applyProtection="1">
      <alignment horizontal="right" vertical="center" readingOrder="2"/>
      <protection hidden="1"/>
    </xf>
    <xf numFmtId="0" fontId="32" fillId="0" borderId="0" xfId="37" applyFont="1" applyAlignment="1" applyProtection="1">
      <alignment horizontal="center" vertical="center"/>
      <protection hidden="1"/>
    </xf>
    <xf numFmtId="0" fontId="32" fillId="0" borderId="0" xfId="37" applyFont="1" applyAlignment="1" applyProtection="1">
      <alignment horizontal="right" vertical="center"/>
      <protection hidden="1"/>
    </xf>
    <xf numFmtId="0" fontId="18" fillId="15" borderId="0" xfId="37" applyFont="1" applyFill="1" applyAlignment="1" applyProtection="1">
      <alignment horizontal="left" vertical="center"/>
      <protection hidden="1"/>
    </xf>
    <xf numFmtId="0" fontId="46" fillId="18" borderId="10" xfId="37" applyFont="1" applyFill="1" applyBorder="1" applyAlignment="1" applyProtection="1">
      <alignment horizontal="right" vertical="center"/>
      <protection locked="0" hidden="1"/>
    </xf>
    <xf numFmtId="0" fontId="46" fillId="18" borderId="11" xfId="37" applyFont="1" applyFill="1" applyBorder="1" applyAlignment="1" applyProtection="1">
      <alignment horizontal="right" vertical="center"/>
      <protection locked="0" hidden="1"/>
    </xf>
    <xf numFmtId="0" fontId="38" fillId="0" borderId="27" xfId="37" applyFont="1" applyBorder="1" applyAlignment="1" applyProtection="1">
      <alignment horizontal="right" vertical="center" readingOrder="2"/>
      <protection hidden="1"/>
    </xf>
    <xf numFmtId="0" fontId="38" fillId="0" borderId="25" xfId="37" applyFont="1" applyBorder="1" applyAlignment="1" applyProtection="1">
      <alignment horizontal="right" vertical="center" readingOrder="2"/>
      <protection hidden="1"/>
    </xf>
    <xf numFmtId="0" fontId="38" fillId="0" borderId="29" xfId="37" applyFont="1" applyBorder="1" applyAlignment="1" applyProtection="1">
      <alignment horizontal="right" vertical="center" readingOrder="2"/>
      <protection hidden="1"/>
    </xf>
    <xf numFmtId="0" fontId="39" fillId="6" borderId="32" xfId="37" applyFont="1" applyFill="1" applyBorder="1" applyAlignment="1" applyProtection="1">
      <alignment horizontal="center" vertical="center" textRotation="90" wrapText="1" readingOrder="1"/>
      <protection hidden="1"/>
    </xf>
    <xf numFmtId="0" fontId="39" fillId="6" borderId="33" xfId="37" applyFont="1" applyFill="1" applyBorder="1" applyAlignment="1" applyProtection="1">
      <alignment horizontal="center" vertical="center" textRotation="90" wrapText="1" readingOrder="1"/>
      <protection hidden="1"/>
    </xf>
    <xf numFmtId="0" fontId="39" fillId="6" borderId="31" xfId="37" applyFont="1" applyFill="1" applyBorder="1" applyAlignment="1" applyProtection="1">
      <alignment horizontal="center" vertical="center" textRotation="90" wrapText="1" readingOrder="1"/>
      <protection hidden="1"/>
    </xf>
    <xf numFmtId="0" fontId="40" fillId="13" borderId="27" xfId="37" applyFont="1" applyFill="1" applyBorder="1" applyAlignment="1" applyProtection="1">
      <alignment horizontal="right" vertical="center" wrapText="1" readingOrder="2"/>
      <protection hidden="1"/>
    </xf>
    <xf numFmtId="0" fontId="40" fillId="13" borderId="28" xfId="37" applyFont="1" applyFill="1" applyBorder="1" applyAlignment="1" applyProtection="1">
      <alignment horizontal="right" vertical="center" wrapText="1" readingOrder="2"/>
      <protection hidden="1"/>
    </xf>
    <xf numFmtId="0" fontId="40" fillId="13" borderId="29" xfId="37" applyFont="1" applyFill="1" applyBorder="1" applyAlignment="1" applyProtection="1">
      <alignment horizontal="right" vertical="center" wrapText="1" readingOrder="2"/>
      <protection hidden="1"/>
    </xf>
    <xf numFmtId="0" fontId="35" fillId="3" borderId="27" xfId="28" applyFont="1" applyFill="1" applyBorder="1" applyAlignment="1" applyProtection="1">
      <alignment horizontal="right" vertical="center" wrapText="1" readingOrder="2"/>
      <protection hidden="1"/>
    </xf>
    <xf numFmtId="0" fontId="35" fillId="3" borderId="28" xfId="28" applyFont="1" applyFill="1" applyBorder="1" applyAlignment="1" applyProtection="1">
      <alignment horizontal="right" vertical="center" wrapText="1" readingOrder="2"/>
      <protection hidden="1"/>
    </xf>
    <xf numFmtId="0" fontId="35" fillId="3" borderId="29" xfId="28" applyFont="1" applyFill="1" applyBorder="1" applyAlignment="1" applyProtection="1">
      <alignment horizontal="right" vertical="center" wrapText="1" readingOrder="2"/>
      <protection hidden="1"/>
    </xf>
    <xf numFmtId="0" fontId="40" fillId="5" borderId="27" xfId="37" applyFont="1" applyFill="1" applyBorder="1" applyAlignment="1" applyProtection="1">
      <alignment horizontal="right" vertical="center" wrapText="1" readingOrder="2"/>
      <protection hidden="1"/>
    </xf>
    <xf numFmtId="0" fontId="40" fillId="5" borderId="28" xfId="37" applyFont="1" applyFill="1" applyBorder="1" applyAlignment="1" applyProtection="1">
      <alignment horizontal="right" vertical="center" wrapText="1" readingOrder="2"/>
      <protection hidden="1"/>
    </xf>
    <xf numFmtId="0" fontId="40" fillId="5" borderId="29" xfId="37" applyFont="1" applyFill="1" applyBorder="1" applyAlignment="1" applyProtection="1">
      <alignment horizontal="right" vertical="center" wrapText="1" readingOrder="2"/>
      <protection hidden="1"/>
    </xf>
    <xf numFmtId="0" fontId="44" fillId="3" borderId="27" xfId="37" applyFont="1" applyFill="1" applyBorder="1" applyAlignment="1" applyProtection="1">
      <alignment horizontal="right" vertical="center" wrapText="1" readingOrder="2"/>
      <protection hidden="1"/>
    </xf>
    <xf numFmtId="0" fontId="44" fillId="3" borderId="28" xfId="37" applyFont="1" applyFill="1" applyBorder="1" applyAlignment="1" applyProtection="1">
      <alignment horizontal="right" vertical="center" wrapText="1" readingOrder="2"/>
      <protection hidden="1"/>
    </xf>
    <xf numFmtId="0" fontId="44" fillId="3" borderId="29" xfId="37" applyFont="1" applyFill="1" applyBorder="1" applyAlignment="1" applyProtection="1">
      <alignment horizontal="right" vertical="center" wrapText="1" readingOrder="2"/>
      <protection hidden="1"/>
    </xf>
    <xf numFmtId="0" fontId="35" fillId="5" borderId="27" xfId="28" applyFont="1" applyFill="1" applyBorder="1" applyAlignment="1" applyProtection="1">
      <alignment horizontal="right" vertical="center" wrapText="1" readingOrder="2"/>
      <protection hidden="1"/>
    </xf>
    <xf numFmtId="0" fontId="35" fillId="5" borderId="28" xfId="28" applyFont="1" applyFill="1" applyBorder="1" applyAlignment="1" applyProtection="1">
      <alignment horizontal="right" vertical="center" wrapText="1" readingOrder="2"/>
      <protection hidden="1"/>
    </xf>
    <xf numFmtId="0" fontId="35" fillId="5" borderId="29" xfId="28" applyFont="1" applyFill="1" applyBorder="1" applyAlignment="1" applyProtection="1">
      <alignment horizontal="right" vertical="center" wrapText="1" readingOrder="2"/>
      <protection hidden="1"/>
    </xf>
    <xf numFmtId="0" fontId="44" fillId="5" borderId="27" xfId="37" applyFont="1" applyFill="1" applyBorder="1" applyAlignment="1" applyProtection="1">
      <alignment horizontal="right" vertical="center" wrapText="1" readingOrder="2"/>
      <protection hidden="1"/>
    </xf>
    <xf numFmtId="0" fontId="44" fillId="5" borderId="28" xfId="37" applyFont="1" applyFill="1" applyBorder="1" applyAlignment="1" applyProtection="1">
      <alignment horizontal="right" vertical="center" wrapText="1" readingOrder="2"/>
      <protection hidden="1"/>
    </xf>
    <xf numFmtId="0" fontId="44" fillId="5" borderId="29" xfId="37" applyFont="1" applyFill="1" applyBorder="1" applyAlignment="1" applyProtection="1">
      <alignment horizontal="right" vertical="center" wrapText="1" readingOrder="2"/>
      <protection hidden="1"/>
    </xf>
    <xf numFmtId="0" fontId="44" fillId="5" borderId="27" xfId="35" applyFont="1" applyFill="1" applyBorder="1" applyAlignment="1" applyProtection="1">
      <alignment horizontal="right" vertical="center" wrapText="1" readingOrder="2"/>
      <protection hidden="1"/>
    </xf>
    <xf numFmtId="0" fontId="44" fillId="5" borderId="28" xfId="35" applyFont="1" applyFill="1" applyBorder="1" applyAlignment="1" applyProtection="1">
      <alignment horizontal="right" vertical="center" wrapText="1" readingOrder="2"/>
      <protection hidden="1"/>
    </xf>
    <xf numFmtId="0" fontId="44" fillId="5" borderId="29" xfId="35" applyFont="1" applyFill="1" applyBorder="1" applyAlignment="1" applyProtection="1">
      <alignment horizontal="right" vertical="center" wrapText="1" readingOrder="2"/>
      <protection hidden="1"/>
    </xf>
    <xf numFmtId="0" fontId="35" fillId="11" borderId="27" xfId="28" applyFont="1" applyBorder="1" applyAlignment="1" applyProtection="1">
      <alignment horizontal="right" vertical="center" wrapText="1" readingOrder="2"/>
      <protection hidden="1"/>
    </xf>
    <xf numFmtId="0" fontId="35" fillId="11" borderId="28" xfId="28" applyFont="1" applyBorder="1" applyAlignment="1" applyProtection="1">
      <alignment horizontal="right" vertical="center" wrapText="1" readingOrder="2"/>
      <protection hidden="1"/>
    </xf>
    <xf numFmtId="0" fontId="35" fillId="11" borderId="29" xfId="28" applyFont="1" applyBorder="1" applyAlignment="1" applyProtection="1">
      <alignment horizontal="right" vertical="center" wrapText="1" readingOrder="2"/>
      <protection hidden="1"/>
    </xf>
    <xf numFmtId="0" fontId="35" fillId="3" borderId="26" xfId="28" applyFont="1" applyFill="1" applyBorder="1" applyAlignment="1" applyProtection="1">
      <alignment horizontal="right" vertical="center" wrapText="1" readingOrder="1"/>
      <protection hidden="1"/>
    </xf>
    <xf numFmtId="0" fontId="40" fillId="16" borderId="27" xfId="37" applyFont="1" applyFill="1" applyBorder="1" applyAlignment="1" applyProtection="1">
      <alignment horizontal="right" vertical="center" wrapText="1" readingOrder="2"/>
      <protection hidden="1"/>
    </xf>
    <xf numFmtId="0" fontId="40" fillId="16" borderId="28" xfId="37" applyFont="1" applyFill="1" applyBorder="1" applyAlignment="1" applyProtection="1">
      <alignment horizontal="right" vertical="center" wrapText="1" readingOrder="2"/>
      <protection hidden="1"/>
    </xf>
    <xf numFmtId="0" fontId="35" fillId="5" borderId="26" xfId="28" applyFont="1" applyFill="1" applyBorder="1" applyAlignment="1" applyProtection="1">
      <alignment horizontal="right" vertical="center" wrapText="1" readingOrder="2"/>
      <protection hidden="1"/>
    </xf>
    <xf numFmtId="0" fontId="40" fillId="3" borderId="26" xfId="37" applyFont="1" applyFill="1" applyBorder="1" applyAlignment="1" applyProtection="1">
      <alignment horizontal="right" vertical="center" wrapText="1" readingOrder="2"/>
      <protection hidden="1"/>
    </xf>
    <xf numFmtId="0" fontId="41" fillId="6" borderId="26" xfId="37" applyFont="1" applyFill="1" applyBorder="1" applyAlignment="1" applyProtection="1">
      <alignment horizontal="center" vertical="center" textRotation="90" wrapText="1" readingOrder="1"/>
      <protection hidden="1"/>
    </xf>
    <xf numFmtId="0" fontId="35" fillId="5" borderId="27" xfId="28" applyFont="1" applyFill="1" applyBorder="1" applyAlignment="1" applyProtection="1">
      <alignment horizontal="right" vertical="center" wrapText="1" readingOrder="1"/>
      <protection hidden="1"/>
    </xf>
    <xf numFmtId="0" fontId="35" fillId="5" borderId="28" xfId="28" applyFont="1" applyFill="1" applyBorder="1" applyAlignment="1" applyProtection="1">
      <alignment horizontal="right" vertical="center" wrapText="1" readingOrder="1"/>
      <protection hidden="1"/>
    </xf>
    <xf numFmtId="0" fontId="35" fillId="5" borderId="29" xfId="28" applyFont="1" applyFill="1" applyBorder="1" applyAlignment="1" applyProtection="1">
      <alignment horizontal="right" vertical="center" wrapText="1" readingOrder="1"/>
      <protection hidden="1"/>
    </xf>
    <xf numFmtId="0" fontId="40" fillId="3" borderId="27" xfId="37" applyFont="1" applyFill="1" applyBorder="1" applyAlignment="1" applyProtection="1">
      <alignment horizontal="right" vertical="center" wrapText="1" readingOrder="2"/>
      <protection hidden="1"/>
    </xf>
    <xf numFmtId="0" fontId="40" fillId="3" borderId="28" xfId="37" applyFont="1" applyFill="1" applyBorder="1" applyAlignment="1" applyProtection="1">
      <alignment horizontal="right" vertical="center" wrapText="1" readingOrder="2"/>
      <protection hidden="1"/>
    </xf>
    <xf numFmtId="0" fontId="40" fillId="3" borderId="29" xfId="37" applyFont="1" applyFill="1" applyBorder="1" applyAlignment="1" applyProtection="1">
      <alignment horizontal="right" vertical="center" wrapText="1" readingOrder="2"/>
      <protection hidden="1"/>
    </xf>
    <xf numFmtId="0" fontId="33" fillId="5" borderId="26" xfId="37" applyFont="1" applyFill="1" applyBorder="1" applyAlignment="1" applyProtection="1">
      <alignment horizontal="right"/>
      <protection hidden="1"/>
    </xf>
    <xf numFmtId="0" fontId="9" fillId="2" borderId="10" xfId="30" applyFont="1" applyFill="1" applyBorder="1" applyAlignment="1" applyProtection="1">
      <alignment horizontal="center"/>
    </xf>
    <xf numFmtId="0" fontId="11" fillId="2" borderId="13" xfId="30" applyFill="1" applyBorder="1" applyAlignment="1" applyProtection="1">
      <alignment horizontal="center"/>
    </xf>
    <xf numFmtId="0" fontId="11" fillId="2" borderId="11" xfId="30" applyFill="1" applyBorder="1" applyAlignment="1" applyProtection="1">
      <alignment horizontal="center"/>
    </xf>
    <xf numFmtId="0" fontId="23" fillId="8" borderId="16" xfId="30" applyFont="1" applyFill="1" applyBorder="1" applyAlignment="1" applyProtection="1">
      <alignment horizontal="center" vertical="center"/>
    </xf>
    <xf numFmtId="0" fontId="9" fillId="2" borderId="13" xfId="30" applyFont="1" applyFill="1" applyBorder="1" applyAlignment="1" applyProtection="1">
      <alignment horizontal="center"/>
    </xf>
    <xf numFmtId="0" fontId="9" fillId="2" borderId="11" xfId="30" applyFont="1" applyFill="1" applyBorder="1" applyAlignment="1" applyProtection="1">
      <alignment horizontal="center"/>
    </xf>
    <xf numFmtId="0" fontId="4" fillId="2" borderId="10" xfId="30" applyFont="1" applyFill="1" applyBorder="1" applyAlignment="1" applyProtection="1">
      <alignment horizontal="center"/>
    </xf>
  </cellXfs>
  <cellStyles count="39">
    <cellStyle name="40 % - Accent1 2" xfId="36"/>
    <cellStyle name="40 % - Accent1 3" xfId="38"/>
    <cellStyle name="40% - تمييز1" xfId="29" builtinId="31"/>
    <cellStyle name="Centré" xfId="7"/>
    <cellStyle name="Dates" xfId="8"/>
    <cellStyle name="Euro" xfId="1"/>
    <cellStyle name="Milliers 2" xfId="2"/>
    <cellStyle name="Milliers 2 2" xfId="14"/>
    <cellStyle name="Milliers 3" xfId="3"/>
    <cellStyle name="Milliers 3 2" xfId="22"/>
    <cellStyle name="Milliers 4" xfId="15"/>
    <cellStyle name="Milliers 4 2" xfId="16"/>
    <cellStyle name="Milliers 4 3" xfId="25"/>
    <cellStyle name="Milliers 4 3 2" xfId="31"/>
    <cellStyle name="Milliers 5" xfId="17"/>
    <cellStyle name="Milliers 6" xfId="18"/>
    <cellStyle name="Milliers 7" xfId="27"/>
    <cellStyle name="Milliers 8" xfId="33"/>
    <cellStyle name="Monétaire 2" xfId="19"/>
    <cellStyle name="Montants" xfId="9"/>
    <cellStyle name="Normal" xfId="0" builtinId="0"/>
    <cellStyle name="Normal 2" xfId="4"/>
    <cellStyle name="Normal 2 2" xfId="13"/>
    <cellStyle name="Normal 2 3" xfId="20"/>
    <cellStyle name="Normal 3" xfId="5"/>
    <cellStyle name="Normal 3 2" xfId="21"/>
    <cellStyle name="Normal 4" xfId="6"/>
    <cellStyle name="Normal 5" xfId="12"/>
    <cellStyle name="Normal 5 2" xfId="23"/>
    <cellStyle name="Normal 6" xfId="24"/>
    <cellStyle name="Normal 6 2" xfId="30"/>
    <cellStyle name="Normal 6 2 2" xfId="35"/>
    <cellStyle name="Normal 6 2 3" xfId="37"/>
    <cellStyle name="Normal 7" xfId="26"/>
    <cellStyle name="Normal 8" xfId="32"/>
    <cellStyle name="Normal 9" xfId="34"/>
    <cellStyle name="Somme" xfId="10"/>
    <cellStyle name="Standard" xfId="11"/>
    <cellStyle name="إدخال" xfId="28" builtinId="20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107542</xdr:colOff>
      <xdr:row>0</xdr:row>
      <xdr:rowOff>0</xdr:rowOff>
    </xdr:from>
    <xdr:to>
      <xdr:col>6</xdr:col>
      <xdr:colOff>231224</xdr:colOff>
      <xdr:row>4</xdr:row>
      <xdr:rowOff>41974</xdr:rowOff>
    </xdr:to>
    <xdr:pic>
      <xdr:nvPicPr>
        <xdr:cNvPr id="3" name="صورة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5874026" y="0"/>
          <a:ext cx="1219057" cy="84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1" anchor="ctr" upright="1"/>
      <a:lstStyle>
        <a:defPPr algn="r" rtl="1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showGridLines="0" rightToLeft="1" tabSelected="1" view="pageBreakPreview" topLeftCell="A18" zoomScaleSheetLayoutView="100" workbookViewId="0">
      <selection activeCell="A35" sqref="A35:D35"/>
    </sheetView>
  </sheetViews>
  <sheetFormatPr defaultColWidth="0" defaultRowHeight="15" zeroHeight="1"/>
  <cols>
    <col min="1" max="1" width="8.140625" style="65" customWidth="1"/>
    <col min="2" max="2" width="10.85546875" style="65" customWidth="1"/>
    <col min="3" max="3" width="28" style="65" customWidth="1"/>
    <col min="4" max="4" width="8.7109375" style="65" customWidth="1"/>
    <col min="5" max="5" width="16.140625" style="65" customWidth="1"/>
    <col min="6" max="6" width="16.42578125" style="65" customWidth="1"/>
    <col min="7" max="7" width="5.85546875" style="65" customWidth="1"/>
    <col min="8" max="9" width="0" style="65" hidden="1" customWidth="1"/>
    <col min="10" max="16384" width="0" style="65" hidden="1"/>
  </cols>
  <sheetData>
    <row r="1" spans="1:7" ht="15.75">
      <c r="A1" s="127" t="s">
        <v>0</v>
      </c>
      <c r="B1" s="127"/>
      <c r="C1" s="127"/>
      <c r="D1" s="127"/>
      <c r="E1" s="127"/>
      <c r="F1" s="127"/>
    </row>
    <row r="2" spans="1:7" ht="15.75">
      <c r="A2" s="127" t="s">
        <v>15</v>
      </c>
      <c r="B2" s="127"/>
      <c r="C2" s="127"/>
      <c r="D2" s="127"/>
      <c r="E2" s="127"/>
      <c r="F2" s="127"/>
    </row>
    <row r="3" spans="1:7" ht="15.75">
      <c r="A3" s="128" t="s">
        <v>16</v>
      </c>
      <c r="B3" s="128"/>
      <c r="C3" s="128"/>
      <c r="D3" s="128"/>
      <c r="E3" s="128"/>
      <c r="F3" s="128"/>
    </row>
    <row r="4" spans="1:7" ht="15.75">
      <c r="A4" s="118" t="s">
        <v>158</v>
      </c>
      <c r="B4" s="118"/>
    </row>
    <row r="5" spans="1:7" ht="27" customHeight="1" thickBot="1">
      <c r="A5" s="66"/>
      <c r="B5" s="66"/>
      <c r="E5" s="67"/>
      <c r="F5" s="68"/>
    </row>
    <row r="6" spans="1:7" ht="21.75" customHeight="1" thickBot="1">
      <c r="A6" s="117" t="s">
        <v>157</v>
      </c>
      <c r="B6" s="117"/>
      <c r="C6" s="120" t="s">
        <v>154</v>
      </c>
      <c r="D6" s="129" t="s">
        <v>129</v>
      </c>
      <c r="E6" s="129"/>
      <c r="F6" s="123">
        <v>108</v>
      </c>
    </row>
    <row r="7" spans="1:7" ht="21.75" thickBot="1">
      <c r="A7" s="117" t="s">
        <v>17</v>
      </c>
      <c r="B7" s="117"/>
      <c r="C7" s="130" t="s">
        <v>148</v>
      </c>
      <c r="D7" s="131"/>
      <c r="E7" s="69" t="s">
        <v>123</v>
      </c>
      <c r="F7" s="56">
        <f>IF(C6="","",IF(OR(C7="عامل مهني من الصنف الثالث",C7="حاجب"),1,IF(OR(C7="سائق سيارات من الصنف الثاني",C7="حاجب رئيسي"),2,IF(OR(C7="عامل مهني من الصنف الثاني",C7="سائق سيارات من الصنف الأول"),3,IF(C7="عون مخبر",4,IF(OR(C7="عون مكتب",C7="عون حفظ البيانات",C7="مساعد محاسب إداري",C7="عون تقني",C7="عامل مهني من الصنف الأول"),5,IF(OR(C7="كاتب",C7="عامل مهني خارج الصنف"),6,IF(OR(C7="عون إدارة",C7="معاون تقني",C7="عون تقني في الوثائق و المحفوظات",C7="مساعد تكوين "),7,IF(OR(C7="عون إدارة رئيسي",C7="كاتبة مديرية",C7="محاسب إداري",C7="تقني",C7="مساعد تكوين رئيسي",C7="مساعد المصالح الاقتصادية مسير"),8,IF(C7="ملحق إدارة",9,IF(OR(C7="ملحق رئيسي للإدارة",C7="كاتبة مديرية رئيسي",C7="محاسب إداري رئيسي",C7="مساعد وثائقي أمين محفوظات",C7="تقني سامي",C7="أستاذ التكوين المهني",C7="أستاذ التكوين المهني لإعادة التكييف",C7="نائب مقتصد مسير "),10,IF(OR(C7="متصرف مساعد",C7="مساعد وثائقي أمين محفوظات رئيسي",C7="مساعد مهندس مستوى 1",C7="مراقب عام",C7="نائب مقتصد رئيسي "),11,IF(OR(C7="متصرف",C7="المترجم - الترجمان",C7="وثائقي أمين محفوظات",C7="محلل اقتصادي ",C7="مساعد مهندس مستوى 2",C7="أ.م.ت.ت.م الرتبة الأولى",C7="مساعد تقني و بيداغوجي",C7="مستشار. ت. ت. إ. م",C7="أ.م.ت.ت.م  الرتبة الأولى لإعادة التكييف"),12,IF(OR(C7="متصرف محلل",C7="المترجم - الترجمان المتخصص",C7="وثائقي أمين محفوظات محلل",C7="مهندس دولة",C7="أ.م.ت.ت.م  الرتبة الثانية",C7="أ.م.ت.ت.م  الرتبة الثانية لإعادة التكييف",C7="مفتش تقني و بيداغوجي ",C7="مقتصد مسير ",C7="أ.م.ت.ت.م  الرتبة الثانية(مدير)"),13,IF(OR(C7="متصرف رئيسي",C7="المترجم - الترجمان الرئيسي",C7="وثائقي أمين محفوظات رئيسي",C7="محلل رئيسي",C7="مهندس رئيسي",C7="مستشار رئيسي في ت. ت. إ. م"),14,IF(OR(C7="أ.م.ت.ت.م مكلف بالهندسة البيداغوجية",C7="مفتش التكوين و التعليم المهنيين",C7="مفتش إداري و مالي "),15,16))))))))))))))))</f>
        <v>15</v>
      </c>
      <c r="G7" s="70"/>
    </row>
    <row r="8" spans="1:7" ht="21.75" thickBot="1">
      <c r="A8" s="126" t="s">
        <v>121</v>
      </c>
      <c r="B8" s="126"/>
      <c r="C8" s="121" t="s">
        <v>160</v>
      </c>
      <c r="D8" s="71"/>
      <c r="E8" s="72" t="s">
        <v>18</v>
      </c>
      <c r="F8" s="124">
        <v>11</v>
      </c>
    </row>
    <row r="9" spans="1:7" ht="21.75" thickBot="1">
      <c r="A9" s="126" t="s">
        <v>122</v>
      </c>
      <c r="B9" s="126"/>
      <c r="C9" s="121">
        <v>5</v>
      </c>
      <c r="D9" s="73"/>
      <c r="E9" s="74" t="s">
        <v>124</v>
      </c>
      <c r="F9" s="61">
        <f>(IF(F8&lt;1,0,INDEX('Echelon '!$C$4:$N$20,F7,F8)))+((IF(F7="","",IF(F7=1,200,IF(F7=2,219,IF(F7=3,240,IF(F7=4,263,IF(F7=5,288,IF(F7=6,315,IF(F7=7,348,IF(F7=8,379,IF(F7=9,418,IF(F7=10,453,IF(F7=11,498,IF(F7=12,537,IF(F7=13,578,IF(F7=14,621,IF(F7=15,666,IF(F7=16,713,762)))))))))))))))))))</f>
        <v>1032</v>
      </c>
      <c r="G9" s="75"/>
    </row>
    <row r="10" spans="1:7" ht="21.75" thickBot="1">
      <c r="A10" s="76" t="s">
        <v>125</v>
      </c>
      <c r="B10" s="76"/>
      <c r="C10" s="77"/>
      <c r="D10" s="122">
        <v>3</v>
      </c>
      <c r="E10" s="74" t="s">
        <v>126</v>
      </c>
      <c r="F10" s="125"/>
    </row>
    <row r="11" spans="1:7" ht="21.75" thickBot="1">
      <c r="A11" s="126" t="s">
        <v>128</v>
      </c>
      <c r="B11" s="126"/>
      <c r="C11" s="123" t="s">
        <v>161</v>
      </c>
      <c r="D11" s="78"/>
      <c r="E11" s="74" t="s">
        <v>130</v>
      </c>
      <c r="F11" s="119">
        <f>E36</f>
        <v>70528.98</v>
      </c>
    </row>
    <row r="12" spans="1:7" ht="24" customHeight="1" thickTop="1" thickBot="1">
      <c r="A12" s="79"/>
      <c r="B12" s="132" t="s">
        <v>35</v>
      </c>
      <c r="C12" s="133"/>
      <c r="D12" s="134"/>
      <c r="E12" s="80" t="s">
        <v>19</v>
      </c>
      <c r="F12" s="81" t="s">
        <v>20</v>
      </c>
    </row>
    <row r="13" spans="1:7" ht="20.100000000000001" customHeight="1" thickTop="1" thickBot="1">
      <c r="A13" s="135" t="s">
        <v>21</v>
      </c>
      <c r="B13" s="138" t="s">
        <v>36</v>
      </c>
      <c r="C13" s="139"/>
      <c r="D13" s="140"/>
      <c r="E13" s="62">
        <f>(F9-(IF(F8&lt;1,0,INDEX('Echelon '!$C$4:$N$20,F7,F8))))*45</f>
        <v>29970</v>
      </c>
      <c r="F13" s="57">
        <f>IFERROR((E13*12),"")</f>
        <v>359640</v>
      </c>
    </row>
    <row r="14" spans="1:7" ht="20.100000000000001" customHeight="1" thickTop="1" thickBot="1">
      <c r="A14" s="136"/>
      <c r="B14" s="141" t="s">
        <v>22</v>
      </c>
      <c r="C14" s="142"/>
      <c r="D14" s="143"/>
      <c r="E14" s="63">
        <f>IFERROR((F6*45),"-")</f>
        <v>4860</v>
      </c>
      <c r="F14" s="58">
        <f t="shared" ref="F14:F25" si="0">IFERROR((E14*12),"")</f>
        <v>58320</v>
      </c>
    </row>
    <row r="15" spans="1:7" ht="20.100000000000001" customHeight="1" thickTop="1" thickBot="1">
      <c r="A15" s="136"/>
      <c r="B15" s="144" t="s">
        <v>13</v>
      </c>
      <c r="C15" s="145"/>
      <c r="D15" s="146"/>
      <c r="E15" s="62">
        <f>(IF(F8&lt;1,0,INDEX('Echelon '!$C$4:$N$20,F7,F8)))*45</f>
        <v>16470</v>
      </c>
      <c r="F15" s="57">
        <f t="shared" si="0"/>
        <v>197640</v>
      </c>
    </row>
    <row r="16" spans="1:7" ht="20.100000000000001" customHeight="1" thickTop="1" thickBot="1">
      <c r="A16" s="136"/>
      <c r="B16" s="159" t="s">
        <v>131</v>
      </c>
      <c r="C16" s="160"/>
      <c r="D16" s="161"/>
      <c r="E16" s="63" t="str">
        <f>IF(OR(C7="عون مكتب",C7="عون حفظ البيانات",C7="مساعد محاسب إداري",C7="كاتب",C7="عون إدارة",C7="عون تقني في الوثائق و المحفوظات",C7="عون إدارة رئيسي",C7="كاتبة مديرية",C7="محاسب إداري",C7="ملحق إدارة",C7="ملحق رئيسي للإدارة",C7="كاتبة مديرية رئيسي",C7="محاسب إداري رئيسي",C7="مساعد وثائقي أمين محفوظات",C7="رئيس الوثائقيين أمناء المحفوظات",C7="متصرف مساعد",C7="مساعد وثائقي أمين محفوظات رئيسي",C7="متصرف",C7="المترجم - الترجمان",C7="وثائقي أمين محفوظات",C7="متصرف محلل",C7="المترجم - الترجمان المتخصص",C7="وثائقي أمين محفوظات محلل",C7="متصرف رئيسي",C7="المترجم - الترجمان الرئيسي",C7="وثائقي أمين محفوظات رئيسي",C7="رئيس المترجمين - التراجمة",C7="متصرف مستشار"),(IF(F7&gt;=11,(E13+E15)*0.4,(E13+E15)*0.25)),"-")</f>
        <v>-</v>
      </c>
      <c r="F16" s="63" t="str">
        <f t="shared" si="0"/>
        <v/>
      </c>
    </row>
    <row r="17" spans="1:6" ht="20.100000000000001" customHeight="1" thickTop="1" thickBot="1">
      <c r="A17" s="136"/>
      <c r="B17" s="150" t="s">
        <v>132</v>
      </c>
      <c r="C17" s="151"/>
      <c r="D17" s="152"/>
      <c r="E17" s="62" t="str">
        <f>IF(OR(C7="مهندس دولة",C7="مهندس رئيسي",C7="رئيس المهندسين",C7="مساعد مهندس مستوى 1",C7="مساعد مهندس مستوى 2",C7="تقني",C7="تقني سامي",C7="معاون تقني",C7="عون تقني",C7="عون مخبر",C7="محلل اقتصادي",C7="محلل رئيسي",C7="رئيس المحللين"),(IF(F7&gt;=11,(E13+E15)*0.4,(E13+E15)*0.25)),"-")</f>
        <v>-</v>
      </c>
      <c r="F17" s="57" t="str">
        <f t="shared" si="0"/>
        <v/>
      </c>
    </row>
    <row r="18" spans="1:6" ht="20.100000000000001" customHeight="1" thickTop="1" thickBot="1">
      <c r="A18" s="136"/>
      <c r="B18" s="159" t="s">
        <v>134</v>
      </c>
      <c r="C18" s="160"/>
      <c r="D18" s="161"/>
      <c r="E18" s="63" t="str">
        <f>IF(OR(C7="عامل مهني من الصنف الثالث",C7="عامل مهني من الصنف الثاني",C7="عامل مهني من الصنف الأول",C7="عامل مهني خارج الصنف"),(E13+E15)*0.25,"-")</f>
        <v>-</v>
      </c>
      <c r="F18" s="63" t="str">
        <f t="shared" si="0"/>
        <v/>
      </c>
    </row>
    <row r="19" spans="1:6" ht="20.100000000000001" customHeight="1" thickTop="1" thickBot="1">
      <c r="A19" s="136"/>
      <c r="B19" s="150" t="s">
        <v>135</v>
      </c>
      <c r="C19" s="151"/>
      <c r="D19" s="152"/>
      <c r="E19" s="62" t="str">
        <f>IF(OR(C7="سائق سيارات من الصنف الثاني",C7="سائق سيارات من الصنف الأول",C7="حاجب",C7="حاجب رئيسي"),(E13+E15)*0.25,"-")</f>
        <v>-</v>
      </c>
      <c r="F19" s="57" t="str">
        <f t="shared" si="0"/>
        <v/>
      </c>
    </row>
    <row r="20" spans="1:6" ht="20.100000000000001" customHeight="1" thickTop="1" thickBot="1">
      <c r="A20" s="136"/>
      <c r="B20" s="147" t="s">
        <v>146</v>
      </c>
      <c r="C20" s="148"/>
      <c r="D20" s="149"/>
      <c r="E20" s="63">
        <f>IF(C6="التكوين_المهني",IF(F7="","",IF(F7&gt;=13,3000,IF(F7&gt;=11,2500,2000))),"-")</f>
        <v>3000</v>
      </c>
      <c r="F20" s="63">
        <f t="shared" si="0"/>
        <v>36000</v>
      </c>
    </row>
    <row r="21" spans="1:6" ht="20.100000000000001" customHeight="1" thickTop="1" thickBot="1">
      <c r="A21" s="136"/>
      <c r="B21" s="150" t="s">
        <v>147</v>
      </c>
      <c r="C21" s="151"/>
      <c r="D21" s="152"/>
      <c r="E21" s="62">
        <f>IF(F7="","",IF(C6="التكوين_المهني",(IF(F7&gt;=13,((E13+E15)*0.45),(E13+E15)*0.4)),"-"))</f>
        <v>20898</v>
      </c>
      <c r="F21" s="57">
        <f t="shared" si="0"/>
        <v>250776</v>
      </c>
    </row>
    <row r="22" spans="1:6" ht="20.100000000000001" customHeight="1" thickTop="1" thickBot="1">
      <c r="A22" s="136"/>
      <c r="B22" s="141" t="s">
        <v>23</v>
      </c>
      <c r="C22" s="142"/>
      <c r="D22" s="143"/>
      <c r="E22" s="63">
        <f>IF(F7=1,7700,IF(F7=2,7400,IF(F7=3,6900,IF(F7=4,6400,IF(F7=5,5700,IF(F7=6,5000,IF(F7=7,3800,IF(F7=8,3800,IF(F7=9,3100,IF(F7=10,3100,1500))))))))))</f>
        <v>1500</v>
      </c>
      <c r="F22" s="63">
        <f t="shared" si="0"/>
        <v>18000</v>
      </c>
    </row>
    <row r="23" spans="1:6" ht="20.100000000000001" customHeight="1" thickTop="1" thickBot="1">
      <c r="A23" s="136"/>
      <c r="B23" s="153" t="s">
        <v>150</v>
      </c>
      <c r="C23" s="154"/>
      <c r="D23" s="155"/>
      <c r="E23" s="62">
        <f>IF(F7="","",IF(OR(C7="مساعد تكوين ",C7="مساعد تكوين رئيسي",C7="أستاذ التكوين المهني",C7="أستاذ التكوين المهني لإعادة التكييف",C7="مراقب عام",C7="أ.م.ت.ت.م الرتبة الأولى",C7="مساعد تقني و بيداغوجي",C7="مستشار. ت. ت. إ. م",C7="أ.م.ت.ت.م  الرتبة الأولى لإعادة التكييف",C7="أ.م.ت.ت.م  الرتبة الثانية",C7="أ.م.ت.ت.م  الرتبة الثانية(مدير)",C7="أ.م.ت.ت.م  الرتبة الثانية لإعادة التكييف",C7="مفتش تقني و بيداغوجي ",C7="مستشار رئيسي في ت. ت. إ. م",C7="أ.م.ت.ت.م مكلف بالهندسة البيداغوجية",C7="مفتش التكوين و التعليم المهنيين",C7="مفتش إداري و مالي "),(E13*0.04*F8),"-"))</f>
        <v>13186.8</v>
      </c>
      <c r="F23" s="57">
        <f t="shared" si="0"/>
        <v>158241.60000000001</v>
      </c>
    </row>
    <row r="24" spans="1:6" ht="20.100000000000001" customHeight="1" thickTop="1" thickBot="1">
      <c r="A24" s="136"/>
      <c r="B24" s="141" t="s">
        <v>152</v>
      </c>
      <c r="C24" s="142"/>
      <c r="D24" s="143"/>
      <c r="E24" s="63">
        <f>IF(F7="","",IF(C6="التكوين_المهني",((E13+E15)*0.15),"-"))</f>
        <v>6966</v>
      </c>
      <c r="F24" s="63">
        <f t="shared" si="0"/>
        <v>83592</v>
      </c>
    </row>
    <row r="25" spans="1:6" ht="20.100000000000001" customHeight="1" thickTop="1" thickBot="1">
      <c r="A25" s="137"/>
      <c r="B25" s="156" t="s">
        <v>133</v>
      </c>
      <c r="C25" s="157"/>
      <c r="D25" s="158"/>
      <c r="E25" s="59" t="str">
        <f>IF(OR(C6="الأسلاك_المشتركة",C6="العمال_المهنيين"),((E13+E15)*0.1),"-")</f>
        <v>-</v>
      </c>
      <c r="F25" s="57" t="str">
        <f t="shared" si="0"/>
        <v/>
      </c>
    </row>
    <row r="26" spans="1:6" ht="23.25" customHeight="1" thickTop="1" thickBot="1">
      <c r="A26" s="174" t="s">
        <v>24</v>
      </c>
      <c r="B26" s="174"/>
      <c r="C26" s="174"/>
      <c r="D26" s="174"/>
      <c r="E26" s="58">
        <f>SUM(E13:E25)</f>
        <v>96850.8</v>
      </c>
      <c r="F26" s="58">
        <f t="shared" ref="F26:F35" si="1">IFERROR((E26*12),"")</f>
        <v>1162209.6000000001</v>
      </c>
    </row>
    <row r="27" spans="1:6" ht="20.100000000000001" customHeight="1" thickTop="1" thickBot="1">
      <c r="A27" s="167" t="s">
        <v>6</v>
      </c>
      <c r="B27" s="171" t="s">
        <v>25</v>
      </c>
      <c r="C27" s="172"/>
      <c r="D27" s="173"/>
      <c r="E27" s="57">
        <f>IF(C11="الوضعية العائلية",5.5,IF(C11="نعــــم",800,""))</f>
        <v>800</v>
      </c>
      <c r="F27" s="57">
        <f>IFERROR((E27*12),"")</f>
        <v>9600</v>
      </c>
    </row>
    <row r="28" spans="1:6" ht="20.100000000000001" customHeight="1" thickTop="1" thickBot="1">
      <c r="A28" s="167"/>
      <c r="B28" s="150" t="s">
        <v>6</v>
      </c>
      <c r="C28" s="151"/>
      <c r="D28" s="152"/>
      <c r="E28" s="58">
        <f>C9*300</f>
        <v>1500</v>
      </c>
      <c r="F28" s="58">
        <f t="shared" si="1"/>
        <v>18000</v>
      </c>
    </row>
    <row r="29" spans="1:6" ht="20.100000000000001" customHeight="1" thickTop="1" thickBot="1">
      <c r="A29" s="167"/>
      <c r="B29" s="171" t="s">
        <v>26</v>
      </c>
      <c r="C29" s="172"/>
      <c r="D29" s="173"/>
      <c r="E29" s="59">
        <f>D10*11.25</f>
        <v>33.75</v>
      </c>
      <c r="F29" s="59">
        <f t="shared" si="1"/>
        <v>405</v>
      </c>
    </row>
    <row r="30" spans="1:6" ht="22.5" customHeight="1" thickTop="1" thickBot="1">
      <c r="A30" s="165" t="s">
        <v>34</v>
      </c>
      <c r="B30" s="165"/>
      <c r="C30" s="165"/>
      <c r="D30" s="165"/>
      <c r="E30" s="60">
        <f>SUM(E26:E29)</f>
        <v>99184.55</v>
      </c>
      <c r="F30" s="60">
        <f t="shared" si="1"/>
        <v>1190214.6000000001</v>
      </c>
    </row>
    <row r="31" spans="1:6" ht="20.100000000000001" customHeight="1" thickTop="1" thickBot="1">
      <c r="A31" s="166" t="s">
        <v>27</v>
      </c>
      <c r="B31" s="166"/>
      <c r="C31" s="166"/>
      <c r="D31" s="166"/>
      <c r="E31" s="115">
        <f>E26-E32</f>
        <v>88134.23</v>
      </c>
      <c r="F31" s="57">
        <f>IFERROR((E31*12),"")</f>
        <v>1057610.76</v>
      </c>
    </row>
    <row r="32" spans="1:6" ht="20.100000000000001" customHeight="1" thickTop="1" thickBot="1">
      <c r="A32" s="167" t="s">
        <v>28</v>
      </c>
      <c r="B32" s="168" t="s">
        <v>29</v>
      </c>
      <c r="C32" s="169"/>
      <c r="D32" s="170"/>
      <c r="E32" s="58">
        <f>ROUND(E26*9%,2)</f>
        <v>8716.57</v>
      </c>
      <c r="F32" s="58">
        <f t="shared" si="1"/>
        <v>104598.84</v>
      </c>
    </row>
    <row r="33" spans="1:6" ht="20.100000000000001" customHeight="1" thickTop="1" thickBot="1">
      <c r="A33" s="167"/>
      <c r="B33" s="171" t="s">
        <v>30</v>
      </c>
      <c r="C33" s="172"/>
      <c r="D33" s="173"/>
      <c r="E33" s="57">
        <f>IF(ROUNDDOWN(E31,-1)&lt;=30000,0,IF(ROUNDDOWN(E31,-1)&lt;=35000,((((ROUNDDOWN(E31,-1)-30000)*30%)+2500)*8)/3-(20000/3),IF(ROUNDDOWN(E31,-1)&lt;=120000,((ROUNDDOWN(E31,-1)-30000)*30%)+2500,IF(ROUNDDOWN(E31,-1)&gt;120000,(ROUNDDOWN(E31,-1)-120000)*35%+29500,""))))</f>
        <v>19939</v>
      </c>
      <c r="F33" s="57">
        <f t="shared" si="1"/>
        <v>239268</v>
      </c>
    </row>
    <row r="34" spans="1:6" ht="20.100000000000001" customHeight="1" thickTop="1" thickBot="1">
      <c r="A34" s="167"/>
      <c r="B34" s="144" t="s">
        <v>127</v>
      </c>
      <c r="C34" s="145"/>
      <c r="D34" s="146"/>
      <c r="E34" s="60">
        <f>ROUND((ROUND(((E26-E32-E33)*F10),2)/30),2)</f>
        <v>0</v>
      </c>
      <c r="F34" s="60">
        <f t="shared" si="1"/>
        <v>0</v>
      </c>
    </row>
    <row r="35" spans="1:6" ht="24.75" customHeight="1" thickTop="1" thickBot="1">
      <c r="A35" s="162" t="s">
        <v>1</v>
      </c>
      <c r="B35" s="162"/>
      <c r="C35" s="162"/>
      <c r="D35" s="162"/>
      <c r="E35" s="57">
        <f>E32+E33+E34</f>
        <v>28655.57</v>
      </c>
      <c r="F35" s="57">
        <f t="shared" si="1"/>
        <v>343866.84</v>
      </c>
    </row>
    <row r="36" spans="1:6" ht="24" customHeight="1" thickTop="1" thickBot="1">
      <c r="A36" s="163" t="s">
        <v>31</v>
      </c>
      <c r="B36" s="164"/>
      <c r="C36" s="164"/>
      <c r="D36" s="164"/>
      <c r="E36" s="116">
        <f>E30-E35</f>
        <v>70528.98</v>
      </c>
      <c r="F36" s="116">
        <f>IF(E36="-","-",(E36*12))</f>
        <v>846347.76</v>
      </c>
    </row>
    <row r="37" spans="1:6" ht="18.75" thickTop="1">
      <c r="A37" s="82"/>
      <c r="B37" s="82"/>
      <c r="E37" s="77" t="s">
        <v>159</v>
      </c>
      <c r="F37" s="64">
        <f ca="1">NOW()</f>
        <v>44373.433733333302</v>
      </c>
    </row>
    <row r="38" spans="1:6" ht="18">
      <c r="A38" s="82" t="s">
        <v>32</v>
      </c>
      <c r="B38" s="82"/>
      <c r="C38" s="83"/>
      <c r="E38" s="84" t="s">
        <v>33</v>
      </c>
    </row>
  </sheetData>
  <sheetProtection password="8413" sheet="1" objects="1" scenarios="1"/>
  <mergeCells count="36">
    <mergeCell ref="B19:D19"/>
    <mergeCell ref="A35:D35"/>
    <mergeCell ref="A36:D36"/>
    <mergeCell ref="A30:D30"/>
    <mergeCell ref="A31:D31"/>
    <mergeCell ref="A32:A34"/>
    <mergeCell ref="B32:D32"/>
    <mergeCell ref="B33:D33"/>
    <mergeCell ref="B34:D34"/>
    <mergeCell ref="A26:D26"/>
    <mergeCell ref="A27:A29"/>
    <mergeCell ref="B27:D27"/>
    <mergeCell ref="B28:D28"/>
    <mergeCell ref="B29:D29"/>
    <mergeCell ref="A9:B9"/>
    <mergeCell ref="A11:B11"/>
    <mergeCell ref="B12:D12"/>
    <mergeCell ref="A13:A25"/>
    <mergeCell ref="B13:D13"/>
    <mergeCell ref="B14:D14"/>
    <mergeCell ref="B15:D15"/>
    <mergeCell ref="B20:D20"/>
    <mergeCell ref="B21:D21"/>
    <mergeCell ref="B22:D22"/>
    <mergeCell ref="B23:D23"/>
    <mergeCell ref="B24:D24"/>
    <mergeCell ref="B25:D25"/>
    <mergeCell ref="B16:D16"/>
    <mergeCell ref="B17:D17"/>
    <mergeCell ref="B18:D18"/>
    <mergeCell ref="A8:B8"/>
    <mergeCell ref="A1:F1"/>
    <mergeCell ref="A2:F2"/>
    <mergeCell ref="A3:F3"/>
    <mergeCell ref="D6:E6"/>
    <mergeCell ref="C7:D7"/>
  </mergeCells>
  <dataValidations count="6">
    <dataValidation type="list" allowBlank="1" showInputMessage="1" showErrorMessage="1" sqref="C7:D7">
      <formula1>INDIRECT(C6)</formula1>
    </dataValidation>
    <dataValidation type="list" allowBlank="1" showInputMessage="1" showErrorMessage="1" sqref="C11">
      <formula1>"نعــــم,لا,الوضعية العائلية"</formula1>
    </dataValidation>
    <dataValidation type="list" allowBlank="1" showInputMessage="1" showErrorMessage="1" sqref="D10">
      <formula1>"0,1,2,3"</formula1>
    </dataValidation>
    <dataValidation type="list" allowBlank="1" showInputMessage="1" showErrorMessage="1" sqref="C8">
      <formula1>"عـــازب(ة),متـــزوج(ة)"</formula1>
    </dataValidation>
    <dataValidation type="list" allowBlank="1" showInputMessage="1" showErrorMessage="1" sqref="F8">
      <formula1>"0,1,2,3,4,5,6,7,8,9,10,11,12"</formula1>
    </dataValidation>
    <dataValidation type="list" allowBlank="1" showInputMessage="1" showErrorMessage="1" sqref="C6">
      <formula1>'Echelon '!R1:T1</formula1>
    </dataValidation>
  </dataValidations>
  <printOptions horizontalCentered="1"/>
  <pageMargins left="0.55118110236220474" right="0.55118110236220474" top="0.19685039370078741" bottom="0.55118110236220474" header="0.15748031496062992" footer="0.15748031496062992"/>
  <pageSetup paperSize="9" scale="98" fitToWidth="0" orientation="portrait" horizontalDpi="180" verticalDpi="18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2"/>
  <sheetViews>
    <sheetView rightToLeft="1" topLeftCell="G1" workbookViewId="0">
      <selection activeCell="S11" sqref="S11"/>
    </sheetView>
  </sheetViews>
  <sheetFormatPr defaultColWidth="9.140625" defaultRowHeight="15"/>
  <cols>
    <col min="1" max="4" width="9.140625" style="1"/>
    <col min="5" max="5" width="2.85546875" style="1" customWidth="1"/>
    <col min="6" max="6" width="9.140625" style="1"/>
    <col min="7" max="7" width="2.85546875" style="1" customWidth="1"/>
    <col min="8" max="12" width="9.140625" style="1"/>
    <col min="13" max="13" width="14" style="1" customWidth="1"/>
    <col min="14" max="14" width="9.140625" style="1"/>
    <col min="15" max="15" width="13.5703125" style="1" customWidth="1"/>
    <col min="16" max="17" width="9.140625" style="1"/>
    <col min="18" max="18" width="29.5703125" style="102" customWidth="1"/>
    <col min="19" max="19" width="28.42578125" style="102" customWidth="1"/>
    <col min="20" max="20" width="24.42578125" style="102" customWidth="1"/>
    <col min="21" max="16384" width="9.140625" style="1"/>
  </cols>
  <sheetData>
    <row r="1" spans="2:20" ht="24" thickBot="1">
      <c r="B1" s="178" t="s">
        <v>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R1" s="85" t="s">
        <v>154</v>
      </c>
      <c r="S1" s="85" t="s">
        <v>155</v>
      </c>
      <c r="T1" s="85" t="s">
        <v>153</v>
      </c>
    </row>
    <row r="2" spans="2:20" ht="16.5" thickBot="1">
      <c r="B2" s="2" t="s">
        <v>2</v>
      </c>
      <c r="C2" s="3" t="s">
        <v>10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 t="s">
        <v>11</v>
      </c>
      <c r="P2" s="6" t="s">
        <v>12</v>
      </c>
      <c r="R2" s="86" t="s">
        <v>3</v>
      </c>
      <c r="S2" s="87" t="s">
        <v>58</v>
      </c>
      <c r="T2" s="88" t="s">
        <v>83</v>
      </c>
    </row>
    <row r="3" spans="2:20" ht="16.5" thickBot="1">
      <c r="B3" s="7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9">
        <v>14</v>
      </c>
      <c r="R3" s="86" t="s">
        <v>38</v>
      </c>
      <c r="S3" s="89" t="s">
        <v>105</v>
      </c>
      <c r="T3" s="90" t="s">
        <v>84</v>
      </c>
    </row>
    <row r="4" spans="2:20" ht="15.75">
      <c r="B4" s="10">
        <v>1</v>
      </c>
      <c r="C4" s="11">
        <v>10</v>
      </c>
      <c r="D4" s="11">
        <v>20</v>
      </c>
      <c r="E4" s="11">
        <v>30</v>
      </c>
      <c r="F4" s="11">
        <v>40</v>
      </c>
      <c r="G4" s="11">
        <v>50</v>
      </c>
      <c r="H4" s="11">
        <v>60</v>
      </c>
      <c r="I4" s="11">
        <v>70</v>
      </c>
      <c r="J4" s="11">
        <v>80</v>
      </c>
      <c r="K4" s="11">
        <v>90</v>
      </c>
      <c r="L4" s="11">
        <v>100</v>
      </c>
      <c r="M4" s="11">
        <v>110</v>
      </c>
      <c r="N4" s="11">
        <v>120</v>
      </c>
      <c r="O4" s="12">
        <f t="shared" ref="O4:O9" si="0">P4*45</f>
        <v>9000</v>
      </c>
      <c r="P4" s="11">
        <v>200</v>
      </c>
      <c r="R4" s="91" t="s">
        <v>138</v>
      </c>
      <c r="S4" s="92" t="s">
        <v>59</v>
      </c>
      <c r="T4" s="90" t="s">
        <v>85</v>
      </c>
    </row>
    <row r="5" spans="2:20" ht="16.5" thickBot="1">
      <c r="B5" s="10">
        <v>2</v>
      </c>
      <c r="C5" s="11">
        <v>11</v>
      </c>
      <c r="D5" s="11">
        <v>22</v>
      </c>
      <c r="E5" s="11">
        <v>33</v>
      </c>
      <c r="F5" s="11">
        <v>44</v>
      </c>
      <c r="G5" s="11">
        <v>55</v>
      </c>
      <c r="H5" s="11">
        <v>66</v>
      </c>
      <c r="I5" s="11">
        <v>77</v>
      </c>
      <c r="J5" s="11">
        <v>88</v>
      </c>
      <c r="K5" s="11">
        <v>99</v>
      </c>
      <c r="L5" s="11">
        <v>110</v>
      </c>
      <c r="M5" s="11">
        <v>120</v>
      </c>
      <c r="N5" s="11">
        <v>131</v>
      </c>
      <c r="O5" s="12">
        <f t="shared" si="0"/>
        <v>9855</v>
      </c>
      <c r="P5" s="11">
        <v>219</v>
      </c>
      <c r="R5" s="93" t="s">
        <v>140</v>
      </c>
      <c r="S5" s="94" t="s">
        <v>60</v>
      </c>
      <c r="T5" s="95" t="s">
        <v>86</v>
      </c>
    </row>
    <row r="6" spans="2:20" ht="16.5" thickBot="1">
      <c r="B6" s="10">
        <v>3</v>
      </c>
      <c r="C6" s="11">
        <v>12</v>
      </c>
      <c r="D6" s="11">
        <v>24</v>
      </c>
      <c r="E6" s="11">
        <v>36</v>
      </c>
      <c r="F6" s="11">
        <v>48</v>
      </c>
      <c r="G6" s="11">
        <v>60</v>
      </c>
      <c r="H6" s="11">
        <v>72</v>
      </c>
      <c r="I6" s="11">
        <v>84</v>
      </c>
      <c r="J6" s="11">
        <v>96</v>
      </c>
      <c r="K6" s="11">
        <v>108</v>
      </c>
      <c r="L6" s="11">
        <v>120</v>
      </c>
      <c r="M6" s="11">
        <v>132</v>
      </c>
      <c r="N6" s="11">
        <v>144</v>
      </c>
      <c r="O6" s="12">
        <f t="shared" si="0"/>
        <v>10800</v>
      </c>
      <c r="P6" s="11">
        <v>240</v>
      </c>
      <c r="R6" s="91" t="s">
        <v>142</v>
      </c>
      <c r="S6" s="96" t="s">
        <v>106</v>
      </c>
      <c r="T6" s="88" t="s">
        <v>87</v>
      </c>
    </row>
    <row r="7" spans="2:20" ht="16.5" thickBot="1">
      <c r="B7" s="13">
        <v>4</v>
      </c>
      <c r="C7" s="14">
        <v>13</v>
      </c>
      <c r="D7" s="14">
        <v>26</v>
      </c>
      <c r="E7" s="14">
        <v>39</v>
      </c>
      <c r="F7" s="14">
        <v>53</v>
      </c>
      <c r="G7" s="14">
        <v>66</v>
      </c>
      <c r="H7" s="14">
        <v>79</v>
      </c>
      <c r="I7" s="14">
        <v>92</v>
      </c>
      <c r="J7" s="14">
        <v>105</v>
      </c>
      <c r="K7" s="14">
        <v>118</v>
      </c>
      <c r="L7" s="14">
        <v>132</v>
      </c>
      <c r="M7" s="14">
        <v>145</v>
      </c>
      <c r="N7" s="14">
        <v>158</v>
      </c>
      <c r="O7" s="12">
        <f t="shared" si="0"/>
        <v>11835</v>
      </c>
      <c r="P7" s="11">
        <v>263</v>
      </c>
      <c r="R7" s="93" t="s">
        <v>143</v>
      </c>
      <c r="S7" s="87" t="s">
        <v>61</v>
      </c>
      <c r="T7" s="95" t="s">
        <v>88</v>
      </c>
    </row>
    <row r="8" spans="2:20" ht="16.5" thickBot="1">
      <c r="B8" s="10">
        <v>5</v>
      </c>
      <c r="C8" s="11">
        <v>14</v>
      </c>
      <c r="D8" s="11">
        <v>29</v>
      </c>
      <c r="E8" s="11">
        <v>43</v>
      </c>
      <c r="F8" s="11">
        <v>58</v>
      </c>
      <c r="G8" s="11">
        <v>72</v>
      </c>
      <c r="H8" s="11">
        <v>86</v>
      </c>
      <c r="I8" s="11">
        <v>101</v>
      </c>
      <c r="J8" s="11">
        <v>115</v>
      </c>
      <c r="K8" s="11">
        <v>130</v>
      </c>
      <c r="L8" s="11">
        <v>144</v>
      </c>
      <c r="M8" s="11">
        <v>158</v>
      </c>
      <c r="N8" s="11">
        <v>173</v>
      </c>
      <c r="O8" s="12">
        <f t="shared" si="0"/>
        <v>12960</v>
      </c>
      <c r="P8" s="11">
        <v>288</v>
      </c>
      <c r="R8" s="97" t="s">
        <v>144</v>
      </c>
      <c r="S8" s="98" t="s">
        <v>62</v>
      </c>
      <c r="T8" s="99" t="s">
        <v>89</v>
      </c>
    </row>
    <row r="9" spans="2:20" ht="16.5" thickBot="1">
      <c r="B9" s="10">
        <v>6</v>
      </c>
      <c r="C9" s="11">
        <v>16</v>
      </c>
      <c r="D9" s="11">
        <v>32</v>
      </c>
      <c r="E9" s="11">
        <v>47</v>
      </c>
      <c r="F9" s="11">
        <v>63</v>
      </c>
      <c r="G9" s="11">
        <v>79</v>
      </c>
      <c r="H9" s="11">
        <v>95</v>
      </c>
      <c r="I9" s="11">
        <v>110</v>
      </c>
      <c r="J9" s="11">
        <v>126</v>
      </c>
      <c r="K9" s="11">
        <v>142</v>
      </c>
      <c r="L9" s="11">
        <v>158</v>
      </c>
      <c r="M9" s="11">
        <v>173</v>
      </c>
      <c r="N9" s="11">
        <v>189</v>
      </c>
      <c r="O9" s="12">
        <f t="shared" si="0"/>
        <v>14175</v>
      </c>
      <c r="P9" s="11">
        <v>315</v>
      </c>
      <c r="R9" s="91" t="s">
        <v>44</v>
      </c>
      <c r="S9" s="87" t="s">
        <v>63</v>
      </c>
      <c r="T9" s="95" t="s">
        <v>90</v>
      </c>
    </row>
    <row r="10" spans="2:20" ht="15.75">
      <c r="B10" s="10">
        <v>7</v>
      </c>
      <c r="C10" s="14">
        <v>17</v>
      </c>
      <c r="D10" s="14">
        <v>35</v>
      </c>
      <c r="E10" s="14">
        <v>52</v>
      </c>
      <c r="F10" s="14">
        <v>70</v>
      </c>
      <c r="G10" s="14">
        <v>87</v>
      </c>
      <c r="H10" s="14">
        <v>104</v>
      </c>
      <c r="I10" s="14">
        <v>122</v>
      </c>
      <c r="J10" s="14">
        <v>139</v>
      </c>
      <c r="K10" s="14">
        <v>157</v>
      </c>
      <c r="L10" s="14">
        <v>174</v>
      </c>
      <c r="M10" s="14">
        <v>191</v>
      </c>
      <c r="N10" s="14">
        <v>209</v>
      </c>
      <c r="O10" s="12">
        <f>P10*45</f>
        <v>15660</v>
      </c>
      <c r="P10" s="11">
        <v>348</v>
      </c>
      <c r="R10" s="100" t="s">
        <v>45</v>
      </c>
      <c r="S10" s="101" t="s">
        <v>4</v>
      </c>
    </row>
    <row r="11" spans="2:20" ht="16.5" thickBot="1">
      <c r="B11" s="10">
        <v>8</v>
      </c>
      <c r="C11" s="11">
        <v>19</v>
      </c>
      <c r="D11" s="11">
        <v>38</v>
      </c>
      <c r="E11" s="11">
        <v>57</v>
      </c>
      <c r="F11" s="11">
        <v>76</v>
      </c>
      <c r="G11" s="11">
        <v>95</v>
      </c>
      <c r="H11" s="11">
        <v>114</v>
      </c>
      <c r="I11" s="11">
        <v>133</v>
      </c>
      <c r="J11" s="11">
        <v>152</v>
      </c>
      <c r="K11" s="11">
        <v>171</v>
      </c>
      <c r="L11" s="11">
        <v>190</v>
      </c>
      <c r="M11" s="11">
        <v>208</v>
      </c>
      <c r="N11" s="14">
        <v>225</v>
      </c>
      <c r="O11" s="12">
        <f>P11*45</f>
        <v>17055</v>
      </c>
      <c r="P11" s="11">
        <v>379</v>
      </c>
      <c r="R11" s="93" t="s">
        <v>46</v>
      </c>
      <c r="S11" s="98" t="s">
        <v>64</v>
      </c>
      <c r="T11" s="103"/>
    </row>
    <row r="12" spans="2:20" ht="16.5" thickBot="1">
      <c r="B12" s="10">
        <v>9</v>
      </c>
      <c r="C12" s="11">
        <v>21</v>
      </c>
      <c r="D12" s="11">
        <v>42</v>
      </c>
      <c r="E12" s="11">
        <v>63</v>
      </c>
      <c r="F12" s="11">
        <v>84</v>
      </c>
      <c r="G12" s="11">
        <v>105</v>
      </c>
      <c r="H12" s="11">
        <v>125</v>
      </c>
      <c r="I12" s="15">
        <v>146</v>
      </c>
      <c r="J12" s="11">
        <v>167</v>
      </c>
      <c r="K12" s="11">
        <v>188</v>
      </c>
      <c r="L12" s="11">
        <v>209</v>
      </c>
      <c r="M12" s="11">
        <v>230</v>
      </c>
      <c r="N12" s="14">
        <v>251</v>
      </c>
      <c r="O12" s="12">
        <f>418*45</f>
        <v>18810</v>
      </c>
      <c r="P12" s="11">
        <v>418</v>
      </c>
      <c r="R12" s="86" t="s">
        <v>47</v>
      </c>
      <c r="S12" s="104" t="s">
        <v>8</v>
      </c>
    </row>
    <row r="13" spans="2:20" ht="15.75">
      <c r="B13" s="10">
        <v>10</v>
      </c>
      <c r="C13" s="11">
        <v>23</v>
      </c>
      <c r="D13" s="11">
        <v>45</v>
      </c>
      <c r="E13" s="11">
        <v>68</v>
      </c>
      <c r="F13" s="11">
        <v>91</v>
      </c>
      <c r="G13" s="11">
        <v>113</v>
      </c>
      <c r="H13" s="11">
        <v>136</v>
      </c>
      <c r="I13" s="11">
        <v>159</v>
      </c>
      <c r="J13" s="11">
        <v>181</v>
      </c>
      <c r="K13" s="11">
        <v>204</v>
      </c>
      <c r="L13" s="11">
        <v>227</v>
      </c>
      <c r="M13" s="11">
        <v>249</v>
      </c>
      <c r="N13" s="14">
        <v>272</v>
      </c>
      <c r="O13" s="12">
        <v>20385</v>
      </c>
      <c r="P13" s="11">
        <v>453</v>
      </c>
      <c r="R13" s="91" t="s">
        <v>145</v>
      </c>
      <c r="S13" s="101" t="s">
        <v>65</v>
      </c>
    </row>
    <row r="14" spans="2:20" ht="15.75">
      <c r="B14" s="10">
        <v>11</v>
      </c>
      <c r="C14" s="11">
        <v>25</v>
      </c>
      <c r="D14" s="11">
        <v>50</v>
      </c>
      <c r="E14" s="11">
        <v>75</v>
      </c>
      <c r="F14" s="11">
        <v>100</v>
      </c>
      <c r="G14" s="11">
        <v>125</v>
      </c>
      <c r="H14" s="11">
        <v>149</v>
      </c>
      <c r="I14" s="11">
        <v>174</v>
      </c>
      <c r="J14" s="11">
        <v>199</v>
      </c>
      <c r="K14" s="11">
        <v>224</v>
      </c>
      <c r="L14" s="11">
        <v>249</v>
      </c>
      <c r="M14" s="11">
        <v>274</v>
      </c>
      <c r="N14" s="14">
        <v>299</v>
      </c>
      <c r="O14" s="12">
        <v>22410</v>
      </c>
      <c r="P14" s="11">
        <v>498</v>
      </c>
      <c r="R14" s="100" t="s">
        <v>49</v>
      </c>
      <c r="S14" s="92" t="s">
        <v>66</v>
      </c>
    </row>
    <row r="15" spans="2:20" ht="16.5" thickBot="1">
      <c r="B15" s="10">
        <v>12</v>
      </c>
      <c r="C15" s="11">
        <v>27</v>
      </c>
      <c r="D15" s="11">
        <v>54</v>
      </c>
      <c r="E15" s="11">
        <v>81</v>
      </c>
      <c r="F15" s="11">
        <v>107</v>
      </c>
      <c r="G15" s="11">
        <v>134</v>
      </c>
      <c r="H15" s="11">
        <v>161</v>
      </c>
      <c r="I15" s="11">
        <v>188</v>
      </c>
      <c r="J15" s="11">
        <v>215</v>
      </c>
      <c r="K15" s="11">
        <v>242</v>
      </c>
      <c r="L15" s="11">
        <v>269</v>
      </c>
      <c r="M15" s="11">
        <v>295</v>
      </c>
      <c r="N15" s="14">
        <v>322</v>
      </c>
      <c r="O15" s="12">
        <v>24165</v>
      </c>
      <c r="P15" s="11">
        <v>537</v>
      </c>
      <c r="R15" s="93" t="s">
        <v>148</v>
      </c>
      <c r="S15" s="98" t="s">
        <v>67</v>
      </c>
    </row>
    <row r="16" spans="2:20" ht="15.75">
      <c r="B16" s="10">
        <v>13</v>
      </c>
      <c r="C16" s="11">
        <v>29</v>
      </c>
      <c r="D16" s="11">
        <v>58</v>
      </c>
      <c r="E16" s="11">
        <v>87</v>
      </c>
      <c r="F16" s="11">
        <v>116</v>
      </c>
      <c r="G16" s="11">
        <v>145</v>
      </c>
      <c r="H16" s="11">
        <v>173</v>
      </c>
      <c r="I16" s="11">
        <v>202</v>
      </c>
      <c r="J16" s="11">
        <v>231</v>
      </c>
      <c r="K16" s="11">
        <v>260</v>
      </c>
      <c r="L16" s="11">
        <v>289</v>
      </c>
      <c r="M16" s="11">
        <v>318</v>
      </c>
      <c r="N16" s="14">
        <v>347</v>
      </c>
      <c r="O16" s="12">
        <v>26010</v>
      </c>
      <c r="P16" s="11">
        <v>578</v>
      </c>
      <c r="R16" s="91" t="s">
        <v>149</v>
      </c>
      <c r="S16" s="104" t="s">
        <v>68</v>
      </c>
    </row>
    <row r="17" spans="1:19" ht="16.5" thickBot="1">
      <c r="B17" s="10">
        <v>14</v>
      </c>
      <c r="C17" s="11">
        <v>31</v>
      </c>
      <c r="D17" s="11">
        <v>62</v>
      </c>
      <c r="E17" s="11">
        <v>93</v>
      </c>
      <c r="F17" s="11">
        <v>124</v>
      </c>
      <c r="G17" s="11">
        <v>155</v>
      </c>
      <c r="H17" s="11">
        <v>186</v>
      </c>
      <c r="I17" s="11">
        <v>217</v>
      </c>
      <c r="J17" s="11">
        <v>248</v>
      </c>
      <c r="K17" s="11">
        <v>279</v>
      </c>
      <c r="L17" s="11">
        <v>311</v>
      </c>
      <c r="M17" s="11">
        <v>342</v>
      </c>
      <c r="N17" s="14">
        <v>373</v>
      </c>
      <c r="O17" s="12">
        <v>27945</v>
      </c>
      <c r="P17" s="11">
        <v>621</v>
      </c>
      <c r="R17" s="93" t="s">
        <v>151</v>
      </c>
      <c r="S17" s="92" t="s">
        <v>7</v>
      </c>
    </row>
    <row r="18" spans="1:19" ht="16.5" thickBot="1">
      <c r="B18" s="10">
        <v>15</v>
      </c>
      <c r="C18" s="11">
        <v>33</v>
      </c>
      <c r="D18" s="11">
        <v>67</v>
      </c>
      <c r="E18" s="11">
        <v>100</v>
      </c>
      <c r="F18" s="11">
        <v>133</v>
      </c>
      <c r="G18" s="11">
        <v>167</v>
      </c>
      <c r="H18" s="11">
        <v>200</v>
      </c>
      <c r="I18" s="11">
        <v>233</v>
      </c>
      <c r="J18" s="11">
        <v>266</v>
      </c>
      <c r="K18" s="11">
        <v>300</v>
      </c>
      <c r="L18" s="11">
        <v>333</v>
      </c>
      <c r="M18" s="11">
        <v>366</v>
      </c>
      <c r="N18" s="14">
        <v>400</v>
      </c>
      <c r="O18" s="12">
        <v>29970</v>
      </c>
      <c r="P18" s="11">
        <v>666</v>
      </c>
      <c r="R18" s="86" t="s">
        <v>156</v>
      </c>
      <c r="S18" s="98" t="s">
        <v>69</v>
      </c>
    </row>
    <row r="19" spans="1:19" ht="15.75">
      <c r="B19" s="10">
        <v>16</v>
      </c>
      <c r="C19" s="11">
        <v>36</v>
      </c>
      <c r="D19" s="11">
        <v>71</v>
      </c>
      <c r="E19" s="11">
        <v>107</v>
      </c>
      <c r="F19" s="11">
        <v>143</v>
      </c>
      <c r="G19" s="11">
        <v>178</v>
      </c>
      <c r="H19" s="11">
        <v>214</v>
      </c>
      <c r="I19" s="11">
        <v>250</v>
      </c>
      <c r="J19" s="11">
        <v>285</v>
      </c>
      <c r="K19" s="11">
        <v>321</v>
      </c>
      <c r="L19" s="11">
        <v>357</v>
      </c>
      <c r="M19" s="11">
        <v>392</v>
      </c>
      <c r="N19" s="14">
        <v>428</v>
      </c>
      <c r="O19" s="12">
        <v>32085</v>
      </c>
      <c r="P19" s="11">
        <v>713</v>
      </c>
      <c r="R19" s="91" t="s">
        <v>136</v>
      </c>
      <c r="S19" s="105" t="s">
        <v>107</v>
      </c>
    </row>
    <row r="20" spans="1:19" ht="15.75">
      <c r="B20" s="10">
        <v>17</v>
      </c>
      <c r="C20" s="11">
        <v>38</v>
      </c>
      <c r="D20" s="11">
        <v>76</v>
      </c>
      <c r="E20" s="11">
        <v>114</v>
      </c>
      <c r="F20" s="11">
        <v>152</v>
      </c>
      <c r="G20" s="11">
        <v>191</v>
      </c>
      <c r="H20" s="11">
        <v>229</v>
      </c>
      <c r="I20" s="11">
        <v>267</v>
      </c>
      <c r="J20" s="11">
        <v>305</v>
      </c>
      <c r="K20" s="11">
        <v>343</v>
      </c>
      <c r="L20" s="11">
        <v>381</v>
      </c>
      <c r="M20" s="11">
        <v>419</v>
      </c>
      <c r="N20" s="14">
        <v>457</v>
      </c>
      <c r="O20" s="12">
        <v>34290</v>
      </c>
      <c r="P20" s="11">
        <v>762</v>
      </c>
      <c r="R20" s="100" t="s">
        <v>137</v>
      </c>
      <c r="S20" s="89" t="s">
        <v>120</v>
      </c>
    </row>
    <row r="21" spans="1:19" ht="16.5" thickBot="1">
      <c r="R21" s="93" t="s">
        <v>139</v>
      </c>
      <c r="S21" s="106" t="s">
        <v>108</v>
      </c>
    </row>
    <row r="22" spans="1:19" ht="16.5" thickBot="1">
      <c r="R22" s="86" t="s">
        <v>141</v>
      </c>
      <c r="S22" s="107" t="s">
        <v>109</v>
      </c>
    </row>
    <row r="23" spans="1:19" ht="16.5" thickBot="1">
      <c r="A23" s="175" t="s">
        <v>57</v>
      </c>
      <c r="B23" s="179"/>
      <c r="C23" s="179"/>
      <c r="D23" s="179"/>
      <c r="E23" s="179"/>
      <c r="F23" s="180"/>
      <c r="H23" s="175" t="s">
        <v>14</v>
      </c>
      <c r="I23" s="176"/>
      <c r="J23" s="177"/>
      <c r="L23" s="181" t="s">
        <v>5</v>
      </c>
      <c r="M23" s="176"/>
      <c r="N23" s="177"/>
      <c r="P23" s="16" t="s">
        <v>104</v>
      </c>
      <c r="S23" s="104" t="s">
        <v>78</v>
      </c>
    </row>
    <row r="24" spans="1:19" ht="16.5" thickBot="1">
      <c r="A24" s="17" t="s">
        <v>3</v>
      </c>
      <c r="B24" s="18"/>
      <c r="C24" s="18"/>
      <c r="D24" s="18"/>
      <c r="E24" s="18"/>
      <c r="F24" s="19">
        <v>10</v>
      </c>
      <c r="H24" s="20" t="s">
        <v>58</v>
      </c>
      <c r="I24" s="21"/>
      <c r="J24" s="22">
        <v>12</v>
      </c>
      <c r="L24" s="23" t="s">
        <v>83</v>
      </c>
      <c r="M24" s="21"/>
      <c r="N24" s="22">
        <v>1</v>
      </c>
      <c r="P24" s="24" t="s">
        <v>91</v>
      </c>
      <c r="R24" s="103"/>
      <c r="S24" s="108" t="s">
        <v>114</v>
      </c>
    </row>
    <row r="25" spans="1:19" ht="16.5" thickBot="1">
      <c r="A25" s="17" t="s">
        <v>38</v>
      </c>
      <c r="B25" s="18"/>
      <c r="C25" s="18"/>
      <c r="D25" s="18"/>
      <c r="E25" s="18"/>
      <c r="F25" s="19">
        <v>10</v>
      </c>
      <c r="H25" s="25" t="s">
        <v>105</v>
      </c>
      <c r="I25" s="26"/>
      <c r="J25" s="27">
        <v>13</v>
      </c>
      <c r="L25" s="28" t="s">
        <v>84</v>
      </c>
      <c r="M25" s="29"/>
      <c r="N25" s="30">
        <v>3</v>
      </c>
      <c r="P25" s="31" t="s">
        <v>92</v>
      </c>
      <c r="S25" s="92" t="s">
        <v>79</v>
      </c>
    </row>
    <row r="26" spans="1:19" ht="16.5" thickBot="1">
      <c r="A26" s="20" t="s">
        <v>39</v>
      </c>
      <c r="B26" s="21"/>
      <c r="C26" s="21"/>
      <c r="D26" s="21"/>
      <c r="E26" s="21"/>
      <c r="F26" s="22">
        <v>12</v>
      </c>
      <c r="H26" s="31" t="s">
        <v>59</v>
      </c>
      <c r="I26" s="29"/>
      <c r="J26" s="30">
        <v>14</v>
      </c>
      <c r="L26" s="28" t="s">
        <v>85</v>
      </c>
      <c r="M26" s="29"/>
      <c r="N26" s="30">
        <v>5</v>
      </c>
      <c r="P26" s="31" t="s">
        <v>93</v>
      </c>
      <c r="S26" s="94" t="s">
        <v>80</v>
      </c>
    </row>
    <row r="27" spans="1:19" ht="16.5" thickBot="1">
      <c r="A27" s="32" t="s">
        <v>40</v>
      </c>
      <c r="B27" s="33"/>
      <c r="C27" s="33"/>
      <c r="D27" s="33"/>
      <c r="E27" s="33"/>
      <c r="F27" s="34">
        <v>13</v>
      </c>
      <c r="H27" s="35" t="s">
        <v>60</v>
      </c>
      <c r="I27" s="33"/>
      <c r="J27" s="34">
        <v>16</v>
      </c>
      <c r="L27" s="36" t="s">
        <v>86</v>
      </c>
      <c r="M27" s="33"/>
      <c r="N27" s="34">
        <v>6</v>
      </c>
      <c r="P27" s="35" t="s">
        <v>94</v>
      </c>
      <c r="S27" s="104" t="s">
        <v>81</v>
      </c>
    </row>
    <row r="28" spans="1:19" ht="16.5" thickBot="1">
      <c r="A28" s="20" t="s">
        <v>41</v>
      </c>
      <c r="B28" s="21"/>
      <c r="C28" s="21"/>
      <c r="D28" s="21"/>
      <c r="E28" s="21"/>
      <c r="F28" s="22">
        <v>12</v>
      </c>
      <c r="H28" s="37" t="s">
        <v>106</v>
      </c>
      <c r="I28" s="38"/>
      <c r="J28" s="39">
        <v>11</v>
      </c>
      <c r="L28" s="23" t="s">
        <v>87</v>
      </c>
      <c r="M28" s="21"/>
      <c r="N28" s="22">
        <v>2</v>
      </c>
      <c r="P28" s="24" t="s">
        <v>95</v>
      </c>
      <c r="S28" s="109" t="s">
        <v>115</v>
      </c>
    </row>
    <row r="29" spans="1:19" ht="16.5" thickBot="1">
      <c r="A29" s="32" t="s">
        <v>42</v>
      </c>
      <c r="B29" s="33"/>
      <c r="C29" s="33"/>
      <c r="D29" s="33"/>
      <c r="E29" s="33"/>
      <c r="F29" s="34">
        <v>13</v>
      </c>
      <c r="H29" s="20" t="s">
        <v>61</v>
      </c>
      <c r="I29" s="21"/>
      <c r="J29" s="22">
        <v>9</v>
      </c>
      <c r="L29" s="36" t="s">
        <v>88</v>
      </c>
      <c r="M29" s="33"/>
      <c r="N29" s="34">
        <v>3</v>
      </c>
      <c r="P29" s="31" t="s">
        <v>96</v>
      </c>
      <c r="S29" s="98" t="s">
        <v>82</v>
      </c>
    </row>
    <row r="30" spans="1:19" ht="16.5" thickBot="1">
      <c r="A30" s="40" t="s">
        <v>43</v>
      </c>
      <c r="B30" s="18"/>
      <c r="C30" s="18"/>
      <c r="D30" s="18"/>
      <c r="E30" s="18"/>
      <c r="F30" s="19">
        <v>15</v>
      </c>
      <c r="H30" s="35" t="s">
        <v>62</v>
      </c>
      <c r="I30" s="33"/>
      <c r="J30" s="34">
        <v>10</v>
      </c>
      <c r="L30" s="41" t="s">
        <v>89</v>
      </c>
      <c r="M30" s="21"/>
      <c r="N30" s="22">
        <v>1</v>
      </c>
      <c r="P30" s="31" t="s">
        <v>97</v>
      </c>
      <c r="S30" s="91" t="s">
        <v>113</v>
      </c>
    </row>
    <row r="31" spans="1:19" ht="16.5" thickBot="1">
      <c r="A31" s="20" t="s">
        <v>44</v>
      </c>
      <c r="B31" s="21"/>
      <c r="C31" s="21"/>
      <c r="D31" s="21"/>
      <c r="E31" s="21"/>
      <c r="F31" s="22">
        <v>11</v>
      </c>
      <c r="H31" s="20" t="s">
        <v>63</v>
      </c>
      <c r="I31" s="21"/>
      <c r="J31" s="22">
        <v>5</v>
      </c>
      <c r="L31" s="36" t="s">
        <v>90</v>
      </c>
      <c r="M31" s="33"/>
      <c r="N31" s="34">
        <v>2</v>
      </c>
      <c r="P31" s="32" t="s">
        <v>98</v>
      </c>
      <c r="S31" s="110" t="s">
        <v>110</v>
      </c>
    </row>
    <row r="32" spans="1:19" ht="16.5" thickBot="1">
      <c r="A32" s="42" t="s">
        <v>45</v>
      </c>
      <c r="B32" s="29"/>
      <c r="C32" s="29"/>
      <c r="D32" s="29"/>
      <c r="E32" s="29"/>
      <c r="F32" s="30">
        <v>8</v>
      </c>
      <c r="H32" s="42" t="s">
        <v>4</v>
      </c>
      <c r="I32" s="29"/>
      <c r="J32" s="30">
        <v>7</v>
      </c>
      <c r="P32" s="24" t="s">
        <v>99</v>
      </c>
      <c r="S32" s="94" t="s">
        <v>73</v>
      </c>
    </row>
    <row r="33" spans="1:19" ht="16.5" thickBot="1">
      <c r="A33" s="32" t="s">
        <v>46</v>
      </c>
      <c r="B33" s="33"/>
      <c r="C33" s="33"/>
      <c r="D33" s="33"/>
      <c r="E33" s="33"/>
      <c r="F33" s="34">
        <v>7</v>
      </c>
      <c r="H33" s="35" t="s">
        <v>64</v>
      </c>
      <c r="I33" s="33"/>
      <c r="J33" s="34">
        <v>8</v>
      </c>
      <c r="P33" s="31" t="s">
        <v>100</v>
      </c>
      <c r="S33" s="91" t="s">
        <v>111</v>
      </c>
    </row>
    <row r="34" spans="1:19" ht="16.5" thickBot="1">
      <c r="A34" s="17" t="s">
        <v>47</v>
      </c>
      <c r="B34" s="18"/>
      <c r="C34" s="18"/>
      <c r="D34" s="18"/>
      <c r="E34" s="18"/>
      <c r="F34" s="19">
        <v>12</v>
      </c>
      <c r="H34" s="24" t="s">
        <v>8</v>
      </c>
      <c r="I34" s="21"/>
      <c r="J34" s="22">
        <v>5</v>
      </c>
      <c r="P34" s="35" t="s">
        <v>101</v>
      </c>
      <c r="S34" s="111" t="s">
        <v>112</v>
      </c>
    </row>
    <row r="35" spans="1:19" ht="15.75">
      <c r="A35" s="20" t="s">
        <v>48</v>
      </c>
      <c r="B35" s="21"/>
      <c r="C35" s="21"/>
      <c r="D35" s="21"/>
      <c r="E35" s="21"/>
      <c r="F35" s="22">
        <v>13</v>
      </c>
      <c r="H35" s="42" t="s">
        <v>65</v>
      </c>
      <c r="I35" s="29"/>
      <c r="J35" s="30">
        <v>6</v>
      </c>
      <c r="P35" s="24" t="s">
        <v>102</v>
      </c>
      <c r="S35" s="91" t="s">
        <v>74</v>
      </c>
    </row>
    <row r="36" spans="1:19" ht="16.5" thickBot="1">
      <c r="A36" s="42" t="s">
        <v>49</v>
      </c>
      <c r="B36" s="29"/>
      <c r="C36" s="29"/>
      <c r="D36" s="29"/>
      <c r="E36" s="29"/>
      <c r="F36" s="30">
        <v>15</v>
      </c>
      <c r="H36" s="31" t="s">
        <v>66</v>
      </c>
      <c r="I36" s="29"/>
      <c r="J36" s="30">
        <v>8</v>
      </c>
      <c r="P36" s="35" t="s">
        <v>103</v>
      </c>
      <c r="S36" s="93" t="s">
        <v>75</v>
      </c>
    </row>
    <row r="37" spans="1:19" ht="16.5" thickBot="1">
      <c r="A37" s="32" t="s">
        <v>50</v>
      </c>
      <c r="B37" s="33"/>
      <c r="C37" s="33"/>
      <c r="D37" s="33"/>
      <c r="E37" s="33"/>
      <c r="F37" s="34">
        <v>15</v>
      </c>
      <c r="H37" s="35" t="s">
        <v>67</v>
      </c>
      <c r="I37" s="33"/>
      <c r="J37" s="34">
        <v>10</v>
      </c>
      <c r="P37" s="17" t="s">
        <v>37</v>
      </c>
      <c r="S37" s="86" t="s">
        <v>76</v>
      </c>
    </row>
    <row r="38" spans="1:19" ht="16.5" thickBot="1">
      <c r="A38" s="20" t="s">
        <v>51</v>
      </c>
      <c r="B38" s="21"/>
      <c r="C38" s="21"/>
      <c r="D38" s="21"/>
      <c r="E38" s="21"/>
      <c r="F38" s="22">
        <v>12</v>
      </c>
      <c r="H38" s="24" t="s">
        <v>68</v>
      </c>
      <c r="I38" s="21"/>
      <c r="J38" s="22">
        <v>5</v>
      </c>
      <c r="S38" s="93" t="s">
        <v>77</v>
      </c>
    </row>
    <row r="39" spans="1:19" ht="16.5" thickBot="1">
      <c r="A39" s="32" t="s">
        <v>52</v>
      </c>
      <c r="B39" s="33"/>
      <c r="C39" s="33"/>
      <c r="D39" s="33"/>
      <c r="E39" s="33"/>
      <c r="F39" s="34">
        <v>14</v>
      </c>
      <c r="H39" s="31" t="s">
        <v>7</v>
      </c>
      <c r="I39" s="29"/>
      <c r="J39" s="30">
        <v>8</v>
      </c>
      <c r="S39" s="112" t="s">
        <v>116</v>
      </c>
    </row>
    <row r="40" spans="1:19" ht="16.5" thickBot="1">
      <c r="A40" s="20" t="s">
        <v>53</v>
      </c>
      <c r="B40" s="21"/>
      <c r="C40" s="21"/>
      <c r="D40" s="21"/>
      <c r="E40" s="21"/>
      <c r="F40" s="22">
        <v>10</v>
      </c>
      <c r="H40" s="35" t="s">
        <v>69</v>
      </c>
      <c r="I40" s="33"/>
      <c r="J40" s="34">
        <v>10</v>
      </c>
      <c r="S40" s="113" t="s">
        <v>117</v>
      </c>
    </row>
    <row r="41" spans="1:19" ht="15.75">
      <c r="A41" s="42" t="s">
        <v>54</v>
      </c>
      <c r="B41" s="29"/>
      <c r="C41" s="29"/>
      <c r="D41" s="29"/>
      <c r="E41" s="29"/>
      <c r="F41" s="30">
        <v>11</v>
      </c>
      <c r="H41" s="43" t="s">
        <v>107</v>
      </c>
      <c r="I41" s="21"/>
      <c r="J41" s="22">
        <v>12</v>
      </c>
      <c r="O41" s="24"/>
      <c r="P41" s="21"/>
      <c r="S41" s="114" t="s">
        <v>118</v>
      </c>
    </row>
    <row r="42" spans="1:19" ht="16.5" thickBot="1">
      <c r="A42" s="32" t="s">
        <v>55</v>
      </c>
      <c r="B42" s="33"/>
      <c r="C42" s="33"/>
      <c r="D42" s="33"/>
      <c r="E42" s="33"/>
      <c r="F42" s="34">
        <v>13</v>
      </c>
      <c r="H42" s="44" t="s">
        <v>120</v>
      </c>
      <c r="I42" s="26"/>
      <c r="J42" s="27">
        <v>13</v>
      </c>
      <c r="S42" s="107" t="s">
        <v>119</v>
      </c>
    </row>
    <row r="43" spans="1:19" ht="16.5" thickBot="1">
      <c r="A43" s="17" t="s">
        <v>56</v>
      </c>
      <c r="B43" s="18"/>
      <c r="C43" s="18"/>
      <c r="D43" s="18"/>
      <c r="E43" s="18"/>
      <c r="F43" s="19">
        <v>8</v>
      </c>
      <c r="H43" s="45" t="s">
        <v>108</v>
      </c>
      <c r="I43" s="29"/>
      <c r="J43" s="30">
        <v>14</v>
      </c>
    </row>
    <row r="44" spans="1:19" ht="16.5" thickBot="1">
      <c r="A44" s="46"/>
      <c r="B44" s="29"/>
      <c r="C44" s="29"/>
      <c r="D44" s="29"/>
      <c r="E44" s="29"/>
      <c r="F44" s="29"/>
      <c r="H44" s="47" t="s">
        <v>109</v>
      </c>
      <c r="I44" s="33"/>
      <c r="J44" s="34">
        <v>16</v>
      </c>
    </row>
    <row r="45" spans="1:19" ht="15.75">
      <c r="H45" s="20" t="s">
        <v>113</v>
      </c>
      <c r="I45" s="21"/>
      <c r="J45" s="22">
        <v>13</v>
      </c>
    </row>
    <row r="46" spans="1:19" ht="15.75">
      <c r="H46" s="31" t="s">
        <v>110</v>
      </c>
      <c r="I46" s="29"/>
      <c r="J46" s="30">
        <v>14</v>
      </c>
    </row>
    <row r="47" spans="1:19" ht="16.5" thickBot="1">
      <c r="H47" s="35" t="s">
        <v>73</v>
      </c>
      <c r="I47" s="33"/>
      <c r="J47" s="34">
        <v>16</v>
      </c>
    </row>
    <row r="48" spans="1:19" ht="15.75">
      <c r="H48" s="20" t="s">
        <v>111</v>
      </c>
      <c r="I48" s="21"/>
      <c r="J48" s="22">
        <v>11</v>
      </c>
    </row>
    <row r="49" spans="8:14" ht="16.5" thickBot="1">
      <c r="H49" s="48" t="s">
        <v>112</v>
      </c>
      <c r="I49" s="49"/>
      <c r="J49" s="50">
        <v>12</v>
      </c>
    </row>
    <row r="50" spans="8:14" ht="15.75">
      <c r="H50" s="20" t="s">
        <v>74</v>
      </c>
      <c r="I50" s="21"/>
      <c r="J50" s="22">
        <v>8</v>
      </c>
    </row>
    <row r="51" spans="8:14" ht="16.5" thickBot="1">
      <c r="H51" s="32" t="s">
        <v>75</v>
      </c>
      <c r="I51" s="33"/>
      <c r="J51" s="34">
        <v>10</v>
      </c>
    </row>
    <row r="52" spans="8:14" ht="16.5" thickBot="1">
      <c r="H52" s="17" t="s">
        <v>76</v>
      </c>
      <c r="I52" s="18"/>
      <c r="J52" s="19">
        <v>7</v>
      </c>
    </row>
    <row r="53" spans="8:14" ht="16.5" thickBot="1">
      <c r="H53" s="32" t="s">
        <v>77</v>
      </c>
      <c r="I53" s="33"/>
      <c r="J53" s="34">
        <v>5</v>
      </c>
    </row>
    <row r="54" spans="8:14" ht="16.5" thickBot="1">
      <c r="H54" s="20" t="s">
        <v>113</v>
      </c>
      <c r="I54" s="21"/>
      <c r="J54" s="22">
        <v>13</v>
      </c>
      <c r="L54" s="175" t="s">
        <v>14</v>
      </c>
      <c r="M54" s="176"/>
      <c r="N54" s="177"/>
    </row>
    <row r="55" spans="8:14" ht="15.75">
      <c r="H55" s="31" t="s">
        <v>110</v>
      </c>
      <c r="I55" s="29"/>
      <c r="J55" s="30">
        <v>14</v>
      </c>
      <c r="L55" s="20" t="s">
        <v>58</v>
      </c>
      <c r="M55" s="21"/>
      <c r="N55" s="22"/>
    </row>
    <row r="56" spans="8:14" ht="16.5" thickBot="1">
      <c r="H56" s="35" t="s">
        <v>73</v>
      </c>
      <c r="I56" s="33"/>
      <c r="J56" s="34">
        <v>16</v>
      </c>
      <c r="L56" s="31" t="s">
        <v>59</v>
      </c>
      <c r="M56" s="29"/>
      <c r="N56" s="30"/>
    </row>
    <row r="57" spans="8:14" ht="16.5" thickBot="1">
      <c r="H57" s="20" t="s">
        <v>111</v>
      </c>
      <c r="I57" s="21"/>
      <c r="J57" s="22">
        <v>11</v>
      </c>
      <c r="L57" s="35" t="s">
        <v>60</v>
      </c>
      <c r="M57" s="33"/>
      <c r="N57" s="34"/>
    </row>
    <row r="58" spans="8:14" ht="16.5" thickBot="1">
      <c r="H58" s="48" t="s">
        <v>112</v>
      </c>
      <c r="I58" s="49"/>
      <c r="J58" s="50">
        <v>12</v>
      </c>
      <c r="L58" s="20" t="s">
        <v>61</v>
      </c>
      <c r="M58" s="21"/>
      <c r="N58" s="22"/>
    </row>
    <row r="59" spans="8:14" ht="16.5" thickBot="1">
      <c r="H59" s="20" t="s">
        <v>74</v>
      </c>
      <c r="I59" s="21"/>
      <c r="J59" s="22">
        <v>8</v>
      </c>
      <c r="L59" s="35" t="s">
        <v>62</v>
      </c>
      <c r="M59" s="33"/>
      <c r="N59" s="34"/>
    </row>
    <row r="60" spans="8:14" ht="16.5" thickBot="1">
      <c r="H60" s="32" t="s">
        <v>75</v>
      </c>
      <c r="I60" s="33"/>
      <c r="J60" s="34">
        <v>10</v>
      </c>
      <c r="L60" s="20" t="s">
        <v>63</v>
      </c>
      <c r="M60" s="21"/>
      <c r="N60" s="22"/>
    </row>
    <row r="61" spans="8:14" ht="16.5" thickBot="1">
      <c r="H61" s="17" t="s">
        <v>76</v>
      </c>
      <c r="I61" s="18"/>
      <c r="J61" s="19">
        <v>7</v>
      </c>
      <c r="L61" s="42" t="s">
        <v>4</v>
      </c>
      <c r="M61" s="29"/>
      <c r="N61" s="30"/>
    </row>
    <row r="62" spans="8:14" ht="16.5" thickBot="1">
      <c r="H62" s="32" t="s">
        <v>77</v>
      </c>
      <c r="I62" s="33"/>
      <c r="J62" s="34">
        <v>5</v>
      </c>
      <c r="L62" s="35" t="s">
        <v>64</v>
      </c>
      <c r="M62" s="33"/>
      <c r="N62" s="34"/>
    </row>
    <row r="63" spans="8:14" ht="15.75">
      <c r="H63" s="24" t="s">
        <v>78</v>
      </c>
      <c r="I63" s="21"/>
      <c r="J63" s="22">
        <v>12</v>
      </c>
      <c r="L63" s="24" t="s">
        <v>8</v>
      </c>
      <c r="M63" s="21"/>
      <c r="N63" s="22"/>
    </row>
    <row r="64" spans="8:14" ht="15.75">
      <c r="H64" s="51" t="s">
        <v>114</v>
      </c>
      <c r="I64" s="52"/>
      <c r="J64" s="27">
        <v>13</v>
      </c>
      <c r="L64" s="42" t="s">
        <v>65</v>
      </c>
      <c r="M64" s="29"/>
      <c r="N64" s="30"/>
    </row>
    <row r="65" spans="8:14" ht="15.75">
      <c r="H65" s="31" t="s">
        <v>79</v>
      </c>
      <c r="I65" s="29"/>
      <c r="J65" s="30">
        <v>14</v>
      </c>
      <c r="L65" s="31" t="s">
        <v>66</v>
      </c>
      <c r="M65" s="29"/>
      <c r="N65" s="30"/>
    </row>
    <row r="66" spans="8:14" ht="16.5" thickBot="1">
      <c r="H66" s="35" t="s">
        <v>80</v>
      </c>
      <c r="I66" s="33"/>
      <c r="J66" s="34">
        <v>16</v>
      </c>
      <c r="L66" s="35" t="s">
        <v>67</v>
      </c>
      <c r="M66" s="33"/>
      <c r="N66" s="34"/>
    </row>
    <row r="67" spans="8:14" ht="15.75">
      <c r="H67" s="24" t="s">
        <v>81</v>
      </c>
      <c r="I67" s="21"/>
      <c r="J67" s="22">
        <v>10</v>
      </c>
      <c r="L67" s="24" t="s">
        <v>68</v>
      </c>
      <c r="M67" s="21"/>
      <c r="N67" s="22"/>
    </row>
    <row r="68" spans="8:14" ht="16.5" thickBot="1">
      <c r="H68" s="48" t="s">
        <v>115</v>
      </c>
      <c r="I68" s="49"/>
      <c r="J68" s="50">
        <v>11</v>
      </c>
      <c r="L68" s="31" t="s">
        <v>7</v>
      </c>
      <c r="M68" s="29"/>
      <c r="N68" s="30"/>
    </row>
    <row r="69" spans="8:14" ht="16.5" thickBot="1">
      <c r="H69" s="35" t="s">
        <v>82</v>
      </c>
      <c r="I69" s="33"/>
      <c r="J69" s="34">
        <v>7</v>
      </c>
      <c r="L69" s="35" t="s">
        <v>69</v>
      </c>
      <c r="M69" s="33"/>
      <c r="N69" s="34"/>
    </row>
    <row r="70" spans="8:14" ht="15.75">
      <c r="H70" s="20" t="s">
        <v>113</v>
      </c>
      <c r="I70" s="21"/>
      <c r="J70" s="22">
        <v>13</v>
      </c>
      <c r="L70" s="24" t="s">
        <v>70</v>
      </c>
      <c r="M70" s="21"/>
      <c r="N70" s="22"/>
    </row>
    <row r="71" spans="8:14" ht="15.75">
      <c r="H71" s="31" t="s">
        <v>110</v>
      </c>
      <c r="I71" s="29"/>
      <c r="J71" s="30">
        <v>14</v>
      </c>
      <c r="L71" s="31" t="s">
        <v>71</v>
      </c>
      <c r="M71" s="29"/>
      <c r="N71" s="30"/>
    </row>
    <row r="72" spans="8:14" ht="16.5" thickBot="1">
      <c r="H72" s="35" t="s">
        <v>73</v>
      </c>
      <c r="I72" s="33"/>
      <c r="J72" s="34">
        <v>16</v>
      </c>
      <c r="L72" s="31" t="s">
        <v>72</v>
      </c>
      <c r="M72" s="29"/>
      <c r="N72" s="30"/>
    </row>
    <row r="73" spans="8:14" ht="16.5" thickBot="1">
      <c r="H73" s="20" t="s">
        <v>111</v>
      </c>
      <c r="I73" s="21"/>
      <c r="J73" s="22">
        <v>11</v>
      </c>
      <c r="L73" s="35" t="s">
        <v>73</v>
      </c>
      <c r="M73" s="33"/>
      <c r="N73" s="34"/>
    </row>
    <row r="74" spans="8:14" ht="16.5" thickBot="1">
      <c r="H74" s="48" t="s">
        <v>112</v>
      </c>
      <c r="I74" s="49"/>
      <c r="J74" s="50">
        <v>12</v>
      </c>
      <c r="L74" s="20" t="s">
        <v>74</v>
      </c>
      <c r="M74" s="21"/>
      <c r="N74" s="22"/>
    </row>
    <row r="75" spans="8:14" ht="15.75">
      <c r="H75" s="20" t="s">
        <v>74</v>
      </c>
      <c r="I75" s="21"/>
      <c r="J75" s="22">
        <v>8</v>
      </c>
      <c r="L75" s="42" t="s">
        <v>75</v>
      </c>
      <c r="M75" s="29"/>
      <c r="N75" s="30"/>
    </row>
    <row r="76" spans="8:14" ht="16.5" thickBot="1">
      <c r="H76" s="32" t="s">
        <v>75</v>
      </c>
      <c r="I76" s="33"/>
      <c r="J76" s="34">
        <v>10</v>
      </c>
      <c r="L76" s="42" t="s">
        <v>76</v>
      </c>
      <c r="M76" s="29"/>
      <c r="N76" s="30"/>
    </row>
    <row r="77" spans="8:14" ht="16.5" thickBot="1">
      <c r="H77" s="17" t="s">
        <v>76</v>
      </c>
      <c r="I77" s="18"/>
      <c r="J77" s="19">
        <v>7</v>
      </c>
      <c r="L77" s="32" t="s">
        <v>77</v>
      </c>
      <c r="M77" s="33"/>
      <c r="N77" s="34"/>
    </row>
    <row r="78" spans="8:14" ht="16.5" thickBot="1">
      <c r="H78" s="32" t="s">
        <v>77</v>
      </c>
      <c r="I78" s="33"/>
      <c r="J78" s="34">
        <v>5</v>
      </c>
      <c r="L78" s="24" t="s">
        <v>78</v>
      </c>
      <c r="M78" s="21"/>
      <c r="N78" s="22"/>
    </row>
    <row r="79" spans="8:14" ht="16.5" thickBot="1">
      <c r="H79" s="53" t="s">
        <v>116</v>
      </c>
      <c r="I79" s="18"/>
      <c r="J79" s="19">
        <v>4</v>
      </c>
      <c r="L79" s="31" t="s">
        <v>79</v>
      </c>
      <c r="M79" s="29"/>
      <c r="N79" s="30"/>
    </row>
    <row r="80" spans="8:14" ht="15.75">
      <c r="H80" s="43" t="s">
        <v>117</v>
      </c>
      <c r="I80" s="21"/>
      <c r="J80" s="22">
        <v>12</v>
      </c>
      <c r="L80" s="31" t="s">
        <v>80</v>
      </c>
      <c r="M80" s="29"/>
      <c r="N80" s="30"/>
    </row>
    <row r="81" spans="8:14" ht="15.75">
      <c r="H81" s="54" t="s">
        <v>118</v>
      </c>
      <c r="I81" s="29"/>
      <c r="J81" s="30">
        <v>14</v>
      </c>
      <c r="L81" s="31" t="s">
        <v>81</v>
      </c>
      <c r="M81" s="29"/>
      <c r="N81" s="30"/>
    </row>
    <row r="82" spans="8:14" ht="16.5" thickBot="1">
      <c r="H82" s="55" t="s">
        <v>119</v>
      </c>
      <c r="I82" s="33"/>
      <c r="J82" s="34">
        <v>16</v>
      </c>
      <c r="L82" s="35" t="s">
        <v>82</v>
      </c>
      <c r="M82" s="33"/>
      <c r="N82" s="34"/>
    </row>
  </sheetData>
  <sheetProtection password="8413" sheet="1" objects="1" scenarios="1"/>
  <mergeCells count="5">
    <mergeCell ref="L54:N54"/>
    <mergeCell ref="B1:P1"/>
    <mergeCell ref="A23:F23"/>
    <mergeCell ref="H23:J23"/>
    <mergeCell ref="L23:N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4</vt:i4>
      </vt:variant>
    </vt:vector>
  </HeadingPairs>
  <TitlesOfParts>
    <vt:vector size="6" baseType="lpstr">
      <vt:lpstr>الدائمون</vt:lpstr>
      <vt:lpstr>Echelon </vt:lpstr>
      <vt:lpstr>الدائمون!Print_Area</vt:lpstr>
      <vt:lpstr>الأسلاك_المشتركة</vt:lpstr>
      <vt:lpstr>التكوين_المهني</vt:lpstr>
      <vt:lpstr>العمال_المهنيين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KRIM</dc:creator>
  <cp:lastModifiedBy>wartilani</cp:lastModifiedBy>
  <cp:lastPrinted>2019-10-27T09:37:33Z</cp:lastPrinted>
  <dcterms:created xsi:type="dcterms:W3CDTF">2001-06-06T05:31:36Z</dcterms:created>
  <dcterms:modified xsi:type="dcterms:W3CDTF">2021-06-26T09:25:13Z</dcterms:modified>
</cp:coreProperties>
</file>